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Svensk försörjningsförmåga och konsumtion\"/>
    </mc:Choice>
  </mc:AlternateContent>
  <xr:revisionPtr revIDLastSave="0" documentId="13_ncr:1_{9E60109A-C4C9-4E76-8D72-38E44C0EE3B3}" xr6:coauthVersionLast="36" xr6:coauthVersionMax="36" xr10:uidLastSave="{00000000-0000-0000-0000-000000000000}"/>
  <bookViews>
    <workbookView xWindow="1520" yWindow="1520" windowWidth="22560" windowHeight="13110" xr2:uid="{00000000-000D-0000-FFFF-FFFF00000000}"/>
  </bookViews>
  <sheets>
    <sheet name="kött" sheetId="1" r:id="rId1"/>
    <sheet name="mejeri" sheetId="3" r:id="rId2"/>
    <sheet name="ägg" sheetId="4" r:id="rId3"/>
    <sheet name="hage till mage"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7" i="1" l="1"/>
  <c r="AL8" i="1"/>
  <c r="AL9" i="1"/>
  <c r="AL10" i="1"/>
  <c r="AL6" i="1"/>
  <c r="AG6" i="3" l="1"/>
  <c r="AG7" i="3"/>
  <c r="AG9" i="3"/>
  <c r="AG10" i="3"/>
  <c r="AG11" i="3"/>
  <c r="AG5" i="3"/>
  <c r="AJ19" i="1" l="1"/>
  <c r="AK19" i="1"/>
  <c r="AJ11" i="1"/>
  <c r="AL11" i="1" s="1"/>
  <c r="AK11" i="1"/>
  <c r="E111" i="2" l="1"/>
  <c r="F111" i="2"/>
  <c r="D111" i="2"/>
  <c r="C111" i="2"/>
  <c r="B111" i="2"/>
  <c r="F102" i="2"/>
  <c r="B102" i="2"/>
  <c r="C102" i="2"/>
  <c r="D102" i="2"/>
  <c r="E102" i="2"/>
  <c r="AI10" i="2" l="1"/>
  <c r="AI14" i="2"/>
  <c r="AI15" i="2"/>
  <c r="AI16" i="2"/>
  <c r="AI17" i="2"/>
  <c r="AI21" i="2"/>
  <c r="AI18" i="2" l="1"/>
  <c r="AJ7" i="4"/>
  <c r="AE6" i="3"/>
  <c r="AE7" i="3"/>
  <c r="AE9" i="3"/>
  <c r="AE10" i="3"/>
  <c r="AE11" i="3"/>
  <c r="AE5" i="3"/>
  <c r="AI19" i="1" l="1"/>
  <c r="F67" i="2" l="1"/>
  <c r="AH21" i="2"/>
  <c r="AH17" i="2"/>
  <c r="AH16" i="2"/>
  <c r="AH15" i="2"/>
  <c r="AH14" i="2"/>
  <c r="AH10" i="2"/>
  <c r="AH18" i="2" l="1"/>
  <c r="AH19" i="1" l="1"/>
  <c r="AH10" i="1" s="1"/>
  <c r="AI11" i="1" l="1"/>
  <c r="AH11" i="1"/>
  <c r="AG14" i="2"/>
  <c r="AG15" i="2"/>
  <c r="AG16" i="2"/>
  <c r="AG17" i="2"/>
  <c r="AG21" i="2"/>
  <c r="AG10" i="2"/>
  <c r="AI12" i="1" l="1"/>
  <c r="AG18" i="2"/>
  <c r="AG19" i="1"/>
  <c r="AG10" i="1" s="1"/>
  <c r="G68" i="2" l="1"/>
  <c r="F103" i="2" s="1"/>
  <c r="E68" i="2"/>
  <c r="E103" i="2" s="1"/>
  <c r="D68" i="2"/>
  <c r="D103" i="2" s="1"/>
  <c r="C68" i="2"/>
  <c r="C103" i="2" s="1"/>
  <c r="B68" i="2"/>
  <c r="B103" i="2" s="1"/>
  <c r="G66" i="2"/>
  <c r="F101" i="2" s="1"/>
  <c r="E66" i="2"/>
  <c r="E101" i="2" s="1"/>
  <c r="D66" i="2"/>
  <c r="D101" i="2" s="1"/>
  <c r="C66" i="2"/>
  <c r="C101" i="2" s="1"/>
  <c r="B66" i="2"/>
  <c r="B101" i="2" s="1"/>
  <c r="G61" i="2"/>
  <c r="G55" i="2"/>
  <c r="G60" i="2" s="1"/>
  <c r="F112" i="2" s="1"/>
  <c r="F55" i="2"/>
  <c r="G54" i="2"/>
  <c r="E54" i="2"/>
  <c r="D54" i="2"/>
  <c r="C54" i="2"/>
  <c r="B54" i="2"/>
  <c r="F53" i="2"/>
  <c r="F61" i="2" s="1"/>
  <c r="F70" i="2" s="1"/>
  <c r="G52" i="2"/>
  <c r="E52" i="2"/>
  <c r="D52" i="2"/>
  <c r="C52" i="2"/>
  <c r="B52"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F19" i="1"/>
  <c r="AF10" i="1" s="1"/>
  <c r="AE19" i="1"/>
  <c r="AE10" i="1" s="1"/>
  <c r="AE11" i="1" s="1"/>
  <c r="AD19" i="1"/>
  <c r="AD10" i="1" s="1"/>
  <c r="AD11" i="1" s="1"/>
  <c r="AC19" i="1"/>
  <c r="AC10" i="1" s="1"/>
  <c r="AC11" i="1" s="1"/>
  <c r="AB19" i="1"/>
  <c r="AB10" i="1" s="1"/>
  <c r="AB11" i="1" s="1"/>
  <c r="AA19" i="1"/>
  <c r="Z19" i="1"/>
  <c r="Y19" i="1"/>
  <c r="X19" i="1"/>
  <c r="W19" i="1"/>
  <c r="V19" i="1"/>
  <c r="U19" i="1"/>
  <c r="T19" i="1"/>
  <c r="S19" i="1"/>
  <c r="R19" i="1"/>
  <c r="Q19" i="1"/>
  <c r="P19" i="1"/>
  <c r="O19" i="1"/>
  <c r="N19" i="1"/>
  <c r="M19" i="1"/>
  <c r="L19" i="1"/>
  <c r="K19" i="1"/>
  <c r="J19" i="1"/>
  <c r="I19" i="1"/>
  <c r="H19" i="1"/>
  <c r="G19" i="1"/>
  <c r="F19" i="1"/>
  <c r="E19" i="1"/>
  <c r="D19" i="1"/>
  <c r="C19" i="1"/>
  <c r="B19" i="1"/>
  <c r="AA10" i="1"/>
  <c r="AA11" i="1" s="1"/>
  <c r="Z10" i="1"/>
  <c r="Z11" i="1" s="1"/>
  <c r="Y10" i="1"/>
  <c r="Y11" i="1" s="1"/>
  <c r="X10" i="1"/>
  <c r="X11" i="1" s="1"/>
  <c r="W10" i="1"/>
  <c r="W11" i="1" s="1"/>
  <c r="V10" i="1"/>
  <c r="V11" i="1" s="1"/>
  <c r="U10" i="1"/>
  <c r="U11" i="1" s="1"/>
  <c r="T10" i="1"/>
  <c r="T11" i="1" s="1"/>
  <c r="S10" i="1"/>
  <c r="S11" i="1" s="1"/>
  <c r="R10" i="1"/>
  <c r="R11" i="1" s="1"/>
  <c r="Q10" i="1"/>
  <c r="Q11" i="1" s="1"/>
  <c r="P10" i="1"/>
  <c r="P11" i="1" s="1"/>
  <c r="O10" i="1"/>
  <c r="O11" i="1" s="1"/>
  <c r="N10" i="1"/>
  <c r="N11" i="1" s="1"/>
  <c r="M10" i="1"/>
  <c r="M11" i="1" s="1"/>
  <c r="L10" i="1"/>
  <c r="L11" i="1" s="1"/>
  <c r="K10" i="1"/>
  <c r="K11" i="1" s="1"/>
  <c r="J10" i="1"/>
  <c r="J11" i="1" s="1"/>
  <c r="I10" i="1"/>
  <c r="I11" i="1" s="1"/>
  <c r="H10" i="1"/>
  <c r="H11" i="1" s="1"/>
  <c r="G10" i="1"/>
  <c r="G11" i="1" s="1"/>
  <c r="F10" i="1"/>
  <c r="F11" i="1" s="1"/>
  <c r="E10" i="1"/>
  <c r="E11" i="1" s="1"/>
  <c r="D10" i="1"/>
  <c r="D11" i="1" s="1"/>
  <c r="C10" i="1"/>
  <c r="C11" i="1" s="1"/>
  <c r="B10" i="1"/>
  <c r="B11" i="1" s="1"/>
  <c r="G69" i="2" l="1"/>
  <c r="F104" i="2" s="1"/>
  <c r="F113" i="2"/>
  <c r="G70" i="2"/>
  <c r="F105" i="2" s="1"/>
  <c r="F54" i="2"/>
  <c r="V12" i="1"/>
  <c r="F52" i="2"/>
  <c r="F60" i="2"/>
  <c r="F69" i="2" s="1"/>
  <c r="F68" i="2"/>
  <c r="I18" i="2"/>
  <c r="Q18" i="2"/>
  <c r="Y18" i="2"/>
  <c r="C18" i="2"/>
  <c r="K18" i="2"/>
  <c r="S18" i="2"/>
  <c r="AA18" i="2"/>
  <c r="M18" i="2"/>
  <c r="AC18" i="2"/>
  <c r="E18" i="2"/>
  <c r="R12" i="1"/>
  <c r="O12" i="1"/>
  <c r="W12" i="1"/>
  <c r="Z12" i="1"/>
  <c r="J12" i="1"/>
  <c r="G12" i="1"/>
  <c r="H12" i="1"/>
  <c r="P12" i="1"/>
  <c r="X12" i="1"/>
  <c r="N12" i="1"/>
  <c r="AD12" i="1"/>
  <c r="U18" i="2"/>
  <c r="D18" i="2"/>
  <c r="L18" i="2"/>
  <c r="T18" i="2"/>
  <c r="AB18" i="2"/>
  <c r="F18" i="2"/>
  <c r="V18" i="2"/>
  <c r="AD18" i="2"/>
  <c r="O18" i="2"/>
  <c r="AE18" i="2"/>
  <c r="H18" i="2"/>
  <c r="P18" i="2"/>
  <c r="X18" i="2"/>
  <c r="AF18" i="2"/>
  <c r="F66" i="2"/>
  <c r="G18" i="2"/>
  <c r="W18" i="2"/>
  <c r="B55" i="2"/>
  <c r="B56" i="2" s="1"/>
  <c r="B61" i="2" s="1"/>
  <c r="B18" i="2"/>
  <c r="J18" i="2"/>
  <c r="R18" i="2"/>
  <c r="Z18" i="2"/>
  <c r="E55" i="2"/>
  <c r="E60" i="2" s="1"/>
  <c r="N18" i="2"/>
  <c r="C55" i="2"/>
  <c r="D55" i="2"/>
  <c r="K12" i="1"/>
  <c r="L12" i="1"/>
  <c r="M12" i="1"/>
  <c r="C12" i="1"/>
  <c r="S12" i="1"/>
  <c r="D12" i="1"/>
  <c r="T12" i="1"/>
  <c r="E12" i="1"/>
  <c r="U12" i="1"/>
  <c r="F12" i="1"/>
  <c r="AA12" i="1"/>
  <c r="AB12" i="1"/>
  <c r="AC12" i="1"/>
  <c r="I12" i="1"/>
  <c r="Q12" i="1"/>
  <c r="Y12" i="1"/>
  <c r="AE12" i="1"/>
  <c r="AG11" i="1"/>
  <c r="AF11" i="1"/>
  <c r="B113" i="2" l="1"/>
  <c r="B70" i="2"/>
  <c r="B105" i="2" s="1"/>
  <c r="E112" i="2"/>
  <c r="E69" i="2"/>
  <c r="E104" i="2" s="1"/>
  <c r="AH12" i="1"/>
  <c r="B60" i="2"/>
  <c r="E56" i="2"/>
  <c r="E61" i="2" s="1"/>
  <c r="AF12" i="1"/>
  <c r="AG12" i="1"/>
  <c r="D60" i="2"/>
  <c r="D56" i="2"/>
  <c r="D61" i="2" s="1"/>
  <c r="C60" i="2"/>
  <c r="C56" i="2"/>
  <c r="C61" i="2" s="1"/>
  <c r="E113" i="2" l="1"/>
  <c r="E70" i="2"/>
  <c r="E105" i="2" s="1"/>
  <c r="B112" i="2"/>
  <c r="B69" i="2"/>
  <c r="B104" i="2" s="1"/>
  <c r="D113" i="2"/>
  <c r="D70" i="2"/>
  <c r="D105" i="2" s="1"/>
  <c r="C113" i="2"/>
  <c r="C70" i="2"/>
  <c r="C105" i="2" s="1"/>
  <c r="C112" i="2"/>
  <c r="C69" i="2"/>
  <c r="C104" i="2" s="1"/>
  <c r="D112" i="2"/>
  <c r="D69" i="2"/>
  <c r="D104" i="2" s="1"/>
</calcChain>
</file>

<file path=xl/sharedStrings.xml><?xml version="1.0" encoding="utf-8"?>
<sst xmlns="http://schemas.openxmlformats.org/spreadsheetml/2006/main" count="346" uniqueCount="130">
  <si>
    <t>Griskött</t>
  </si>
  <si>
    <t>Nötkött</t>
  </si>
  <si>
    <t>Matfågel</t>
  </si>
  <si>
    <t>Lammkött</t>
  </si>
  <si>
    <t>Övrigt kött</t>
  </si>
  <si>
    <t>Totalt</t>
  </si>
  <si>
    <t>Hästkött</t>
  </si>
  <si>
    <t>Renkött</t>
  </si>
  <si>
    <t>Viltkött</t>
  </si>
  <si>
    <t>Inälvor</t>
  </si>
  <si>
    <t>Totalkonsumtion i slaktad vikt av allt kött från 1990, kg/capita</t>
  </si>
  <si>
    <t>Konsumtion "på gaffeln" av nöt/gris/lamm/övrigt kött från 1990 i relation till kostrådet, gram/person/vecka</t>
  </si>
  <si>
    <t>Konsumtion griskött</t>
  </si>
  <si>
    <t>Konsumtion nötkött</t>
  </si>
  <si>
    <t>Konsumtion lammkött</t>
  </si>
  <si>
    <t>Rött kött "på gaffeln"</t>
  </si>
  <si>
    <t>Kyckling "på gaffeln"</t>
  </si>
  <si>
    <t>Beräkning av kedjan levande djur - konsumtion utifrån vår totalkonsumtion 2010, kg/capita</t>
  </si>
  <si>
    <t>Gris</t>
  </si>
  <si>
    <t>Nöt</t>
  </si>
  <si>
    <t>Lamm</t>
  </si>
  <si>
    <t>Rött kött</t>
  </si>
  <si>
    <t>Levande vikt</t>
  </si>
  <si>
    <t>Slaktad vikt = totalkonsumtion</t>
  </si>
  <si>
    <t>Försäljning i detaljhandeln</t>
  </si>
  <si>
    <t>Redo för tillagning = rå vikt</t>
  </si>
  <si>
    <t>På gaffeln = slutkonsumtion</t>
  </si>
  <si>
    <t>Matvaneundersökningen gjordes av Livsmedelsverket 2010, därför utgår beräkningen av verklig konsumtion från det året.</t>
  </si>
  <si>
    <t>rå vikt/slaktad vikt</t>
  </si>
  <si>
    <t>Dessa fasta schablontal räknas ut för att tillämpas på slaktad vikt andra år.</t>
  </si>
  <si>
    <t>på gaffeln/slaktad vikt</t>
  </si>
  <si>
    <t>Slaktad vikt</t>
  </si>
  <si>
    <t>Försäljning</t>
  </si>
  <si>
    <t>Rå vikt</t>
  </si>
  <si>
    <t xml:space="preserve">På gaffeln </t>
  </si>
  <si>
    <t>Totalkonsumtion av mejeriprodukter, kg/capita</t>
  </si>
  <si>
    <t>Mjölkekvivalenter</t>
  </si>
  <si>
    <t>Mjölk</t>
  </si>
  <si>
    <t>Grädde</t>
  </si>
  <si>
    <t>Syrade produkter</t>
  </si>
  <si>
    <t>Smör</t>
  </si>
  <si>
    <t>Ost</t>
  </si>
  <si>
    <t xml:space="preserve">Beräkningen av skaläggsekvivalenter bygger på fasta omräkningstal för konsumtionen av andra äggprodukter än skalägg, t.ex. äggpulver, till skalägg. </t>
  </si>
  <si>
    <t>Beräkningar för konsumtionen av kött från hage till mage, förklaring till beräkningarna finns längst ner i dokumentet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</si>
  <si>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</si>
  <si>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</si>
  <si>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</si>
  <si>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</si>
  <si>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</si>
  <si>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</si>
  <si>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</si>
  <si>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</si>
  <si>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</si>
  <si>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</si>
  <si>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</si>
  <si>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</si>
  <si>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</si>
  <si>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</si>
  <si>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</si>
  <si>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</si>
  <si>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</si>
  <si>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</si>
  <si>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</si>
  <si>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</si>
  <si>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</si>
  <si>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</si>
  <si>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</si>
  <si>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</si>
  <si>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</si>
  <si>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</si>
  <si>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</si>
  <si>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</si>
  <si>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</si>
  <si>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</si>
  <si>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</si>
  <si>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Köttslag</t>
  </si>
  <si>
    <t>Konsumtionsnivå</t>
  </si>
  <si>
    <t>Produktkategori</t>
  </si>
  <si>
    <t>förändring föregående år</t>
  </si>
  <si>
    <t>Köttslag, kg/capita</t>
  </si>
  <si>
    <t>Övrigt kött, kg/capita</t>
  </si>
  <si>
    <t>Totalkonsumtion av kött i slaktad vikt, kg/capita</t>
  </si>
  <si>
    <t xml:space="preserve">Observera att totalkonsumtionen av kött visar slaktad vikt, tumregeln är att halvera totalkonsumtionen för att få fram ett ungefärligt mått på den kvantitet som hamnar på tallriken. </t>
  </si>
  <si>
    <t>2021</t>
  </si>
  <si>
    <t xml:space="preserve">*Att mjölkpulver får noll i konsumtion vissa år beror på att konsumtionssiffran är negativ, vilket i sin tur hänger samman med att stora förändringar i lagernivåer vissa år gör att delar av marknadsbalansen för mjölkpulver blir negativ. </t>
  </si>
  <si>
    <t xml:space="preserve">Beräkningen av mjölkekvivalenter bygger på fasta omräkningstal för konsumtionen av andra mejeriprodukter  till mjölk. Det är ett grovt sätt att räkna ut en samlad konsumtion av mejeriprodukter. </t>
  </si>
  <si>
    <t>Fårkött</t>
  </si>
  <si>
    <t>Får</t>
  </si>
  <si>
    <t>2022</t>
  </si>
  <si>
    <t xml:space="preserve">Det är ett grovt sätt att räkna ut en samlad konsumtion av ägg. Ägginnehållet i förädlade livsmedel som bakverk och liknande som importeras eller exporteras ingår inte i beräkningen.  </t>
  </si>
  <si>
    <t>Äggekvivalenter</t>
  </si>
  <si>
    <t>Totalkonsumtion av ägg, kg/capita</t>
  </si>
  <si>
    <t xml:space="preserve">Vår konsumtion av färska ägg utgör de flexta år mellan 80-85 procent av den totala konsumtionen av ägg. Resterande ägg används som ingrediens i olika livsmedel. </t>
  </si>
  <si>
    <t>Läs mer om den här omräkningen under fliken "hage till mage".</t>
  </si>
  <si>
    <t>Mjölkpulver</t>
  </si>
  <si>
    <t>23/22</t>
  </si>
  <si>
    <t>Information om beräkningarna av förhållandet mellan totalkonsumtion, verklig konsumtion "på gaffeln" och kostråd:</t>
  </si>
  <si>
    <t xml:space="preserve">Detta schablontal används även för andra år. </t>
  </si>
  <si>
    <t>Information om beräkningarna av kedjan från totalkonsumtion upp till levande vikt samt ner till konsumtion "på gaffeln":</t>
  </si>
  <si>
    <t>Information om den teoretiska uppdelningen av konsumtionen i rå vikt och på gaffeln på olika köttslag:</t>
  </si>
  <si>
    <t>Den verkliga konsumtionen på 625 gram dividerat med totalkonsumtionen på 1 304 gram ger följande förhållande för rött kött: den verkliga konsumtionen=47,9 procent av totalkonsumtionen.</t>
  </si>
  <si>
    <t>I beräkningen antas att kostrådet gäller bakåt i tiden till 1990 samt framåt i tiden så länge kostrådet inte revideras.</t>
  </si>
  <si>
    <t>Utgångspunkt i beräkningen av de tre första nivåerna är totalkonsumtionen i slaktad vikt.</t>
  </si>
  <si>
    <t xml:space="preserve">Den levande vikten beräknas via Jordbruksverkets omräkningstal för nöt och övrigt kött (0,5), gris och matfågel (0,75), lamm (0,45). </t>
  </si>
  <si>
    <t>Försäljningsvikten beräknas via EU-kommissionens omräkningstal från slaktad vikt till försåld vikt för nöt (0,7), gris (0,78), lamm, fågel och övrigt kött (0,88).</t>
  </si>
  <si>
    <t xml:space="preserve">Utgångspunkt i beräkningen av de två sista nivåerna är Livsmedelverkets matvaneundersökning 2010 för tillagad vikt, ett snitt för vuxna män och kvinnor (18-80 år). </t>
  </si>
  <si>
    <t>Det vi spetsade på gaffeln i tillagad vikt 2010 var 40,3 kg uppdelat på 32,5 kg rött kött och korv samt 7,8 kg kyckling.</t>
  </si>
  <si>
    <t>Livsmedelsverket räknar upp denna vikt till 50-55 kg kött i rå vikt totalt per person och år, uppjustering sker både för vätskeförlust och annat bortfall mellan tillagning och konsumtion samt för underrapportering.</t>
  </si>
  <si>
    <r>
      <t xml:space="preserve">Det procentuella förhållandet 2010 mellan rå vikt och slaktad vikt </t>
    </r>
    <r>
      <rPr>
        <i/>
        <sz val="10.5"/>
        <color rgb="FF000000"/>
        <rFont val="Arial"/>
        <family val="2"/>
        <scheme val="minor"/>
      </rPr>
      <t xml:space="preserve">(62,4% för rött kött och 55,2% för kyckling) </t>
    </r>
    <r>
      <rPr>
        <sz val="10.5"/>
        <color rgb="FF000000"/>
        <rFont val="Arial"/>
        <family val="2"/>
        <scheme val="minor"/>
      </rPr>
      <t xml:space="preserve">samt det procentuella förhållandet 2010 mellan "på gaffeln" och slaktad vikt </t>
    </r>
    <r>
      <rPr>
        <i/>
        <sz val="10.5"/>
        <color rgb="FF000000"/>
        <rFont val="Arial"/>
        <family val="2"/>
        <scheme val="minor"/>
      </rPr>
      <t>(47,9% för rött kött och 42,4% för kyckling)</t>
    </r>
    <r>
      <rPr>
        <sz val="10.5"/>
        <color rgb="FF000000"/>
        <rFont val="Arial"/>
        <family val="2"/>
        <scheme val="minor"/>
      </rPr>
      <t xml:space="preserve"> antas gälla även andra år, vilket innebär att konsumtionen i rå vikt och på gaffeln kan översättas från slaktad vikt även bakåt och framåt i tiden. På så vis följer verklig konsumtion med i utvecklingen av de årliga siffrorna för slaktad vikt. </t>
    </r>
  </si>
  <si>
    <t xml:space="preserve">Fördelningen av vår konsumtion i rå vikt/tillagad vikt 2010 fördelas på de fyra grupperna rött kött utifrån den procentuella fördelningen i totalkonsumtionsledet (alltså slaktad vikt) eftersom detta är den officiella statistiknivån. </t>
  </si>
  <si>
    <r>
      <t xml:space="preserve">När talen för rå vikt och "på gaffeln" ska beräknas för ären före och efter 2010 multipliceras slaktad vikt med det aktuella schablontalet för omräkning till rå vikt </t>
    </r>
    <r>
      <rPr>
        <i/>
        <sz val="10.5"/>
        <color rgb="FF000000"/>
        <rFont val="Arial"/>
        <family val="2"/>
        <scheme val="minor"/>
      </rPr>
      <t xml:space="preserve">(62,4% för rött kött och 55,2% för kyckling) </t>
    </r>
    <r>
      <rPr>
        <sz val="10.5"/>
        <color rgb="FF000000"/>
        <rFont val="Arial"/>
        <family val="2"/>
        <scheme val="minor"/>
      </rPr>
      <t xml:space="preserve">och "på gaffeln" </t>
    </r>
    <r>
      <rPr>
        <i/>
        <sz val="10.5"/>
        <color rgb="FF000000"/>
        <rFont val="Arial"/>
        <family val="2"/>
        <scheme val="minor"/>
      </rPr>
      <t>(47,9% för rött kött och 42,4% för kyckling)</t>
    </r>
    <r>
      <rPr>
        <sz val="10.5"/>
        <color rgb="FF000000"/>
        <rFont val="Arial"/>
        <family val="2"/>
        <scheme val="minor"/>
      </rPr>
      <t>.</t>
    </r>
  </si>
  <si>
    <t>2023</t>
  </si>
  <si>
    <t>NNR 2023</t>
  </si>
  <si>
    <t>Beräkning av kedjan levande djur - konsumtion utifrån vår totalkonsumtion 2023, kg/capita</t>
  </si>
  <si>
    <t>Kostråd</t>
  </si>
  <si>
    <t>Livsmedelsverkets kostråd</t>
  </si>
  <si>
    <t>Livsmedelsverkets kostråd från 2015 innehåller en rekommendation att inte äta mer än 500 gram rött kött och charkprodukter per vecka. Med utgångspunkt i 2010 års förhållande mellan totalkonsumtion och konsumtion "på gaffeln" av nöt, gris, lamm och övrigt kött kan man räkna fram ett teoretiskt förhållande mellan konsumtion och kostråd för rött kött både bakåt och framåt i tiden. Följande utgångspunkter gäller:</t>
  </si>
  <si>
    <t xml:space="preserve">Matvaneundersökningen gjordes 2010-2011 och i den uppgav den genomsnittliga vuxna personen att hen åt 625 gram rött kött och korv per vecka. </t>
  </si>
  <si>
    <t xml:space="preserve">Totalkonsumtionen av rött kött 2010 var 67,8 kg/capita=1 304 gram/person/vecka. </t>
  </si>
  <si>
    <t xml:space="preserve">Detta genomsnitt tillämpas även på den yngre och äldre befolkningen i Sverige. </t>
  </si>
  <si>
    <t xml:space="preserve">Om vi antar att den råa vikten är 52,5 kg och fördelar det vi spetsar på gaffeln med samma procentuella tal i ledet innan blir konsumtion i rå vikt 42,3 kg rött kött och korv samt 10,2 kg kyckling. </t>
  </si>
  <si>
    <t xml:space="preserve">När en ny matvaneundersökning för vuxna publiceras så småningom görs schablontalen om. </t>
  </si>
  <si>
    <t>Matvaneundersökningen summerar allt rött kött så vi antar att det är en summering av nöt, gris, lamm och övrigt kött. För att beräkna fördelningen på dessa kategorier av det röda köttet i rå vikt samt i tillagad vikt har följande antagits:</t>
  </si>
  <si>
    <t xml:space="preserve">Att schablontalen är olika för kyckling och rött kött beror på att de utgår från förhållandet mellan matvaneunderökningens resultat och slaktad vikt. Skillnaden kan bero både på felaktig rapportering i enkäterna och på det försvinner mer från en kyckling mellan slaktad vikt och slutkonsumtion än vad det gör för för övriga köttslag. Kyckling säljs t.ex. oftare med ben än vad nöt och gris gör, å andra sidan är utbytet mellan levande vikt och slaktad vikt betydligt högre för en kyckling än för ett nötkreatur. </t>
  </si>
  <si>
    <t>Teoretiskt utbyte från levande vikt till konsumerad vikt utifrån 1 kg levande vikt</t>
  </si>
  <si>
    <t>2023-Q1+Q2</t>
  </si>
  <si>
    <t>2024 Q1+Q2</t>
  </si>
  <si>
    <t>24/23 (Q1+Q2)</t>
  </si>
  <si>
    <t>23/95</t>
  </si>
  <si>
    <t>2023 Q1+Q2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</si>
</sst>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
  </numFmts>
  <fonts count="25" x14ac:knownFonts="1">
    <font>
      <sz val="11"/>
      <color theme="1"/>
      <name val="Arial"/>
      <family val="2"/>
      <scheme val="minor"/>
    </font>
    <font>
      <sz val="11"/>
      <color theme="1"/>
      <name val="Arial"/>
      <family val="2"/>
      <scheme val="minor"/>
    </font>
    <font>
      <b/>
      <sz val="14"/>
      <color theme="1"/>
      <name val="Arial"/>
      <family val="2"/>
      <scheme val="major"/>
    </font>
    <font>
      <sz val="11"/>
      <color theme="1"/>
      <name val="Arial"/>
      <family val="2"/>
      <scheme val="major"/>
    </font>
    <font>
      <i/>
      <sz val="11"/>
      <color theme="1"/>
      <name val="Arial"/>
      <family val="2"/>
      <scheme val="major"/>
    </font>
    <font>
      <b/>
      <sz val="12"/>
      <name val="Arial"/>
      <family val="2"/>
      <scheme val="major"/>
    </font>
    <font>
      <b/>
      <i/>
      <sz val="12"/>
      <name val="Arial"/>
      <family val="2"/>
      <scheme val="major"/>
    </font>
    <font>
      <b/>
      <sz val="11"/>
      <color theme="1"/>
      <name val="Arial"/>
      <family val="2"/>
      <scheme val="major"/>
    </font>
    <font>
      <b/>
      <sz val="10"/>
      <name val="Arial"/>
      <family val="2"/>
      <scheme val="major"/>
    </font>
    <font>
      <sz val="12"/>
      <name val="Arial"/>
      <family val="2"/>
      <scheme val="major"/>
    </font>
    <font>
      <sz val="12"/>
      <color theme="1"/>
      <name val="Arial"/>
      <family val="2"/>
      <scheme val="major"/>
    </font>
    <font>
      <i/>
      <sz val="12"/>
      <color theme="1"/>
      <name val="Arial"/>
      <family val="2"/>
      <scheme val="major"/>
    </font>
    <font>
      <b/>
      <sz val="12"/>
      <color theme="1"/>
      <name val="Arial"/>
      <family val="2"/>
      <scheme val="major"/>
    </font>
    <font>
      <i/>
      <sz val="12"/>
      <name val="Arial"/>
      <family val="2"/>
      <scheme val="major"/>
    </font>
    <font>
      <i/>
      <sz val="10"/>
      <name val="Arial"/>
      <family val="2"/>
      <scheme val="major"/>
    </font>
    <font>
      <sz val="10"/>
      <name val="Arial"/>
      <family val="2"/>
      <scheme val="major"/>
    </font>
    <font>
      <sz val="11"/>
      <name val="Arial"/>
      <family val="2"/>
      <scheme val="major"/>
    </font>
    <font>
      <b/>
      <sz val="11"/>
      <name val="Arial"/>
      <family val="2"/>
      <scheme val="major"/>
    </font>
    <font>
      <b/>
      <i/>
      <sz val="11"/>
      <name val="Arial"/>
      <family val="2"/>
      <scheme val="major"/>
    </font>
    <font>
      <b/>
      <sz val="13"/>
      <color theme="1"/>
      <name val="Arial"/>
      <family val="2"/>
      <scheme val="major"/>
    </font>
    <font>
      <b/>
      <i/>
      <sz val="12"/>
      <color theme="1"/>
      <name val="Arial"/>
      <family val="2"/>
      <scheme val="major"/>
    </font>
    <font>
      <b/>
      <sz val="10.5"/>
      <color rgb="FF000000"/>
      <name val="Arial"/>
      <family val="2"/>
      <scheme val="minor"/>
    </font>
    <font>
      <sz val="10.5"/>
      <color rgb="FF000000"/>
      <name val="Arial"/>
      <family val="2"/>
      <scheme val="minor"/>
    </font>
    <font>
      <i/>
      <sz val="10.5"/>
      <color rgb="FF000000"/>
      <name val="Arial"/>
      <family val="2"/>
      <scheme val="minor"/>
    </font>
    <font>
      <b/>
      <i/>
      <sz val="10.5"/>
      <color rgb="FF000000"/>
      <name val="Arial"/>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10">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7" fillId="0" borderId="0" xfId="0" applyFont="1"/>
    <xf numFmtId="0" fontId="8" fillId="0" borderId="0" xfId="0" applyFont="1"/>
    <xf numFmtId="0" fontId="9" fillId="0" borderId="0" xfId="0" applyFont="1" applyAlignment="1" applyProtection="1">
      <alignment horizontal="left"/>
      <protection locked="0"/>
    </xf>
    <xf numFmtId="164" fontId="10" fillId="0" borderId="0" xfId="0" applyNumberFormat="1" applyFont="1" applyAlignment="1" applyProtection="1">
      <alignment horizontal="right"/>
      <protection locked="0"/>
    </xf>
    <xf numFmtId="164" fontId="9" fillId="0" borderId="0" xfId="0" applyNumberFormat="1" applyFont="1"/>
    <xf numFmtId="164" fontId="10" fillId="0" borderId="0" xfId="0" applyNumberFormat="1" applyFont="1"/>
    <xf numFmtId="164" fontId="10" fillId="0" borderId="0" xfId="0" applyNumberFormat="1" applyFont="1" applyBorder="1"/>
    <xf numFmtId="164" fontId="10" fillId="0" borderId="0" xfId="0" applyNumberFormat="1" applyFont="1" applyFill="1"/>
    <xf numFmtId="165" fontId="11" fillId="0" borderId="0" xfId="1" applyNumberFormat="1" applyFont="1"/>
    <xf numFmtId="164" fontId="3" fillId="0" borderId="0" xfId="0" applyNumberFormat="1" applyFont="1"/>
    <xf numFmtId="0" fontId="9" fillId="0" borderId="0" xfId="0" applyFont="1" applyFill="1" applyAlignment="1" applyProtection="1">
      <alignment horizontal="left"/>
      <protection locked="0"/>
    </xf>
    <xf numFmtId="164" fontId="10" fillId="0" borderId="0" xfId="0" applyNumberFormat="1" applyFont="1" applyFill="1" applyAlignment="1" applyProtection="1">
      <alignment horizontal="right"/>
      <protection locked="0"/>
    </xf>
    <xf numFmtId="164" fontId="10" fillId="0" borderId="0" xfId="0" applyNumberFormat="1" applyFont="1" applyFill="1" applyBorder="1"/>
    <xf numFmtId="0" fontId="3" fillId="0" borderId="0" xfId="0" applyFont="1" applyFill="1"/>
    <xf numFmtId="0" fontId="5" fillId="0" borderId="0" xfId="0" applyFont="1" applyAlignment="1" applyProtection="1">
      <alignment horizontal="left"/>
      <protection locked="0"/>
    </xf>
    <xf numFmtId="164" fontId="12" fillId="0" borderId="0" xfId="0" applyNumberFormat="1" applyFont="1" applyFill="1"/>
    <xf numFmtId="164" fontId="12" fillId="0" borderId="0" xfId="0" applyNumberFormat="1" applyFont="1" applyFill="1" applyBorder="1"/>
    <xf numFmtId="164" fontId="7" fillId="0" borderId="0" xfId="0" applyNumberFormat="1" applyFont="1"/>
    <xf numFmtId="0" fontId="13" fillId="0" borderId="0" xfId="0" applyFont="1" applyAlignment="1" applyProtection="1">
      <alignment horizontal="left"/>
      <protection locked="0"/>
    </xf>
    <xf numFmtId="164" fontId="11" fillId="0" borderId="0" xfId="0" applyNumberFormat="1" applyFont="1"/>
    <xf numFmtId="0" fontId="14" fillId="0" borderId="0" xfId="0" applyFont="1" applyAlignment="1" applyProtection="1">
      <alignment horizontal="left"/>
      <protection locked="0"/>
    </xf>
    <xf numFmtId="1" fontId="4" fillId="0" borderId="0" xfId="0" applyNumberFormat="1" applyFont="1"/>
    <xf numFmtId="165" fontId="4" fillId="0" borderId="0" xfId="1" applyNumberFormat="1" applyFont="1"/>
    <xf numFmtId="0" fontId="5" fillId="2" borderId="1" xfId="0" applyFont="1" applyFill="1" applyBorder="1" applyAlignment="1">
      <alignment horizontal="left"/>
    </xf>
    <xf numFmtId="0" fontId="5" fillId="2" borderId="0" xfId="0" applyFont="1" applyFill="1" applyBorder="1" applyAlignment="1">
      <alignment horizontal="left"/>
    </xf>
    <xf numFmtId="164" fontId="9" fillId="0" borderId="0" xfId="0" applyNumberFormat="1" applyFont="1" applyFill="1" applyAlignment="1" applyProtection="1">
      <alignment horizontal="right"/>
      <protection locked="0"/>
    </xf>
    <xf numFmtId="164" fontId="9" fillId="0" borderId="0" xfId="0" applyNumberFormat="1" applyFont="1" applyFill="1"/>
    <xf numFmtId="164" fontId="9"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Fill="1"/>
    <xf numFmtId="164" fontId="3" fillId="0" borderId="0" xfId="0" applyNumberFormat="1" applyFont="1" applyFill="1"/>
    <xf numFmtId="0" fontId="15" fillId="0" borderId="0" xfId="0" applyFont="1" applyAlignment="1" applyProtection="1">
      <alignment horizontal="left"/>
      <protection locked="0"/>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Fill="1"/>
    <xf numFmtId="0" fontId="3" fillId="0" borderId="0" xfId="0" applyFont="1" applyFill="1" applyBorder="1"/>
    <xf numFmtId="164" fontId="3" fillId="0" borderId="0" xfId="0" applyNumberFormat="1" applyFont="1" applyFill="1" applyBorder="1"/>
    <xf numFmtId="9" fontId="3" fillId="0" borderId="0" xfId="1" applyFont="1"/>
    <xf numFmtId="3" fontId="3" fillId="0" borderId="0" xfId="0" applyNumberFormat="1" applyFont="1" applyBorder="1"/>
    <xf numFmtId="0" fontId="7" fillId="0" borderId="0" xfId="0" applyFont="1" applyBorder="1"/>
    <xf numFmtId="0" fontId="3" fillId="0" borderId="0" xfId="0" applyFont="1" applyBorder="1"/>
    <xf numFmtId="164" fontId="3" fillId="0" borderId="0" xfId="0" applyNumberFormat="1" applyFont="1" applyBorder="1"/>
    <xf numFmtId="9" fontId="7" fillId="0" borderId="0" xfId="1" applyFont="1"/>
    <xf numFmtId="164" fontId="3" fillId="0" borderId="0" xfId="0" applyNumberFormat="1" applyFont="1" applyFill="1" applyAlignment="1"/>
    <xf numFmtId="166" fontId="3" fillId="0" borderId="0" xfId="0" applyNumberFormat="1" applyFont="1"/>
    <xf numFmtId="3" fontId="3" fillId="0" borderId="0" xfId="0" applyNumberFormat="1" applyFont="1" applyFill="1" applyBorder="1"/>
    <xf numFmtId="3" fontId="7" fillId="0" borderId="0" xfId="0" applyNumberFormat="1" applyFont="1" applyFill="1" applyBorder="1"/>
    <xf numFmtId="167" fontId="3" fillId="0" borderId="0" xfId="0" applyNumberFormat="1" applyFont="1" applyFill="1" applyBorder="1"/>
    <xf numFmtId="1" fontId="7" fillId="0" borderId="0" xfId="0" applyNumberFormat="1" applyFont="1" applyFill="1" applyBorder="1"/>
    <xf numFmtId="1" fontId="3" fillId="0" borderId="0" xfId="0" applyNumberFormat="1" applyFont="1" applyFill="1" applyBorder="1"/>
    <xf numFmtId="164" fontId="8" fillId="0" borderId="0" xfId="0" applyNumberFormat="1" applyFont="1" applyFill="1" applyBorder="1"/>
    <xf numFmtId="167" fontId="8" fillId="0" borderId="0" xfId="0" applyNumberFormat="1" applyFont="1" applyFill="1" applyBorder="1"/>
    <xf numFmtId="1" fontId="8" fillId="0" borderId="0" xfId="0" applyNumberFormat="1" applyFont="1" applyFill="1" applyBorder="1"/>
    <xf numFmtId="164" fontId="8" fillId="0" borderId="0" xfId="0" applyNumberFormat="1" applyFont="1"/>
    <xf numFmtId="0" fontId="3" fillId="0" borderId="0" xfId="0" applyFont="1" applyFill="1" applyAlignment="1">
      <alignment horizontal="center"/>
    </xf>
    <xf numFmtId="0" fontId="15" fillId="0" borderId="0" xfId="0" applyFont="1"/>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165" fontId="4" fillId="0" borderId="0" xfId="1" applyNumberFormat="1" applyFont="1" applyAlignment="1">
      <alignment horizontal="center"/>
    </xf>
    <xf numFmtId="0" fontId="4" fillId="0" borderId="2" xfId="0" applyFont="1" applyBorder="1"/>
    <xf numFmtId="0" fontId="17" fillId="0" borderId="0" xfId="0" applyFont="1" applyBorder="1" applyAlignment="1">
      <alignment horizontal="left"/>
    </xf>
    <xf numFmtId="164" fontId="3" fillId="0" borderId="0" xfId="0" applyNumberFormat="1" applyFont="1" applyAlignment="1">
      <alignment horizontal="center"/>
    </xf>
    <xf numFmtId="164" fontId="3" fillId="0" borderId="0" xfId="0" applyNumberFormat="1" applyFont="1" applyBorder="1" applyAlignment="1">
      <alignment horizontal="center"/>
    </xf>
    <xf numFmtId="164" fontId="16" fillId="0" borderId="0" xfId="0" applyNumberFormat="1" applyFont="1" applyAlignment="1">
      <alignment horizontal="center"/>
    </xf>
    <xf numFmtId="0" fontId="19" fillId="0" borderId="0" xfId="0" applyFont="1"/>
    <xf numFmtId="0" fontId="10" fillId="0" borderId="0" xfId="0" applyFont="1"/>
    <xf numFmtId="0" fontId="20" fillId="0" borderId="0" xfId="0" applyFont="1"/>
    <xf numFmtId="0" fontId="5" fillId="0" borderId="0" xfId="0" applyFont="1" applyAlignment="1">
      <alignment horizontal="center"/>
    </xf>
    <xf numFmtId="0" fontId="9" fillId="0" borderId="0" xfId="0" applyFont="1" applyAlignment="1">
      <alignment horizontal="center"/>
    </xf>
    <xf numFmtId="1" fontId="10" fillId="0" borderId="0" xfId="0" applyNumberFormat="1" applyFont="1"/>
    <xf numFmtId="0" fontId="12" fillId="0" borderId="0" xfId="0" applyFont="1"/>
    <xf numFmtId="1" fontId="12" fillId="0" borderId="0" xfId="0" applyNumberFormat="1" applyFont="1"/>
    <xf numFmtId="0" fontId="11" fillId="0" borderId="0" xfId="0" applyFont="1"/>
    <xf numFmtId="9" fontId="10" fillId="0" borderId="0" xfId="1" applyNumberFormat="1" applyFont="1"/>
    <xf numFmtId="0" fontId="12" fillId="0" borderId="0" xfId="0" applyFont="1" applyBorder="1"/>
    <xf numFmtId="0" fontId="10" fillId="0" borderId="0" xfId="0" applyFont="1" applyBorder="1"/>
    <xf numFmtId="0" fontId="9" fillId="0" borderId="0" xfId="0" applyFont="1" applyBorder="1" applyAlignment="1">
      <alignment horizontal="center"/>
    </xf>
    <xf numFmtId="0" fontId="5" fillId="0" borderId="0" xfId="0" applyFont="1" applyBorder="1" applyAlignment="1">
      <alignment horizontal="left" wrapText="1"/>
    </xf>
    <xf numFmtId="0" fontId="5" fillId="0" borderId="0" xfId="0" applyFont="1" applyFill="1" applyBorder="1" applyAlignment="1">
      <alignment horizontal="left" wrapText="1"/>
    </xf>
    <xf numFmtId="164" fontId="10" fillId="0" borderId="0" xfId="0" applyNumberFormat="1" applyFont="1" applyBorder="1" applyAlignment="1">
      <alignment horizontal="center"/>
    </xf>
    <xf numFmtId="0" fontId="10" fillId="0" borderId="0" xfId="0" applyFont="1"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center"/>
    </xf>
    <xf numFmtId="164" fontId="11" fillId="0" borderId="0" xfId="0" applyNumberFormat="1" applyFont="1" applyFill="1" applyBorder="1" applyAlignment="1">
      <alignment horizontal="center"/>
    </xf>
    <xf numFmtId="0" fontId="11" fillId="0" borderId="0" xfId="0" applyFont="1" applyBorder="1" applyAlignment="1">
      <alignment horizontal="left"/>
    </xf>
    <xf numFmtId="0" fontId="9" fillId="0" borderId="0" xfId="0" applyFont="1" applyFill="1" applyBorder="1"/>
    <xf numFmtId="164" fontId="11" fillId="0" borderId="0" xfId="0" applyNumberFormat="1" applyFont="1" applyBorder="1" applyAlignment="1">
      <alignment horizontal="center"/>
    </xf>
    <xf numFmtId="0" fontId="11" fillId="0" borderId="0" xfId="0" applyFont="1" applyBorder="1" applyAlignment="1">
      <alignment horizontal="center" wrapText="1"/>
    </xf>
    <xf numFmtId="165" fontId="11" fillId="0" borderId="0" xfId="1" applyNumberFormat="1" applyFont="1" applyBorder="1" applyAlignment="1">
      <alignment horizontal="center"/>
    </xf>
    <xf numFmtId="165" fontId="11" fillId="0" borderId="0" xfId="1" applyNumberFormat="1" applyFont="1" applyAlignment="1">
      <alignment horizontal="center"/>
    </xf>
    <xf numFmtId="164" fontId="11" fillId="0" borderId="0" xfId="0" applyNumberFormat="1" applyFont="1" applyFill="1" applyBorder="1"/>
    <xf numFmtId="0" fontId="11" fillId="0" borderId="0" xfId="0" applyFont="1" applyFill="1" applyBorder="1" applyAlignment="1">
      <alignment horizontal="center" wrapText="1"/>
    </xf>
    <xf numFmtId="9" fontId="10" fillId="0" borderId="0" xfId="1" applyFont="1" applyFill="1" applyAlignment="1">
      <alignment horizontal="center"/>
    </xf>
    <xf numFmtId="0" fontId="11"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2" fontId="10" fillId="0" borderId="0" xfId="0" applyNumberFormat="1" applyFont="1" applyFill="1" applyBorder="1" applyAlignment="1">
      <alignment horizontal="center"/>
    </xf>
    <xf numFmtId="0" fontId="10" fillId="0" borderId="0" xfId="0" applyFont="1" applyAlignment="1">
      <alignment horizontal="center"/>
    </xf>
    <xf numFmtId="2" fontId="10" fillId="0" borderId="0" xfId="0" applyNumberFormat="1" applyFont="1" applyAlignment="1">
      <alignment horizontal="center"/>
    </xf>
    <xf numFmtId="2" fontId="10" fillId="0" borderId="0" xfId="0" applyNumberFormat="1" applyFont="1" applyBorder="1" applyAlignment="1">
      <alignment horizontal="center"/>
    </xf>
    <xf numFmtId="165" fontId="11" fillId="3" borderId="3" xfId="1" applyNumberFormat="1" applyFont="1" applyFill="1" applyBorder="1"/>
    <xf numFmtId="0" fontId="21" fillId="0" borderId="0" xfId="0" applyFont="1"/>
    <xf numFmtId="0" fontId="22" fillId="0" borderId="0" xfId="0" applyFont="1"/>
    <xf numFmtId="0" fontId="24" fillId="0" borderId="0" xfId="0" applyFont="1"/>
    <xf numFmtId="0" fontId="6" fillId="2" borderId="3" xfId="0" applyFont="1" applyFill="1" applyBorder="1" applyAlignment="1">
      <alignment horizontal="center"/>
    </xf>
    <xf numFmtId="2" fontId="9" fillId="0" borderId="0" xfId="0" applyNumberFormat="1" applyFont="1" applyFill="1"/>
    <xf numFmtId="9" fontId="3" fillId="0" borderId="0" xfId="1" applyFont="1" applyAlignment="1">
      <alignment horizontal="center"/>
    </xf>
    <xf numFmtId="0" fontId="5" fillId="0" borderId="0" xfId="0" applyFont="1" applyAlignment="1">
      <alignment horizontal="right"/>
    </xf>
    <xf numFmtId="165" fontId="10" fillId="0" borderId="0" xfId="1" applyNumberFormat="1" applyFont="1" applyBorder="1" applyAlignment="1">
      <alignment horizontal="center"/>
    </xf>
    <xf numFmtId="165" fontId="10" fillId="0" borderId="0" xfId="1" applyNumberFormat="1" applyFont="1" applyAlignment="1">
      <alignment horizontal="center"/>
    </xf>
    <xf numFmtId="0" fontId="11" fillId="4" borderId="4" xfId="0" applyFont="1" applyFill="1" applyBorder="1"/>
    <xf numFmtId="165" fontId="11" fillId="4" borderId="5" xfId="1" applyNumberFormat="1" applyFont="1" applyFill="1" applyBorder="1" applyAlignment="1">
      <alignment horizontal="center"/>
    </xf>
    <xf numFmtId="165" fontId="11" fillId="4" borderId="6" xfId="1" applyNumberFormat="1" applyFont="1" applyFill="1" applyBorder="1" applyAlignment="1">
      <alignment horizontal="center"/>
    </xf>
    <xf numFmtId="0" fontId="11" fillId="4" borderId="7" xfId="0" applyFont="1" applyFill="1" applyBorder="1"/>
    <xf numFmtId="165" fontId="11" fillId="4" borderId="8" xfId="1" applyNumberFormat="1" applyFont="1" applyFill="1" applyBorder="1" applyAlignment="1">
      <alignment horizontal="center"/>
    </xf>
    <xf numFmtId="165" fontId="11" fillId="4" borderId="9" xfId="1" applyNumberFormat="1" applyFont="1" applyFill="1" applyBorder="1" applyAlignment="1">
      <alignment horizontal="center"/>
    </xf>
    <xf numFmtId="0" fontId="10" fillId="0" borderId="0" xfId="0" applyFont="1" applyBorder="1" applyAlignment="1">
      <alignment horizontal="center" wrapText="1"/>
    </xf>
    <xf numFmtId="2" fontId="0" fillId="0" borderId="0" xfId="0" applyNumberFormat="1" applyFill="1" applyAlignment="1" applyProtection="1"/>
    <xf numFmtId="164" fontId="11" fillId="0" borderId="0" xfId="1" applyNumberFormat="1" applyFont="1"/>
    <xf numFmtId="165" fontId="3" fillId="0" borderId="0" xfId="1" applyNumberFormat="1" applyFont="1"/>
    <xf numFmtId="0" fontId="3" fillId="0" borderId="0" xfId="0" applyFont="1" applyAlignment="1">
      <alignment horizontal="center"/>
    </xf>
    <xf numFmtId="2" fontId="10" fillId="0" borderId="0" xfId="0" applyNumberFormat="1" applyFont="1" applyFill="1"/>
    <xf numFmtId="2" fontId="10" fillId="0" borderId="0" xfId="0" applyNumberFormat="1" applyFont="1" applyBorder="1"/>
    <xf numFmtId="2" fontId="12" fillId="0" borderId="0" xfId="0" applyNumberFormat="1" applyFont="1" applyFill="1"/>
  </cellXfs>
  <cellStyles count="2">
    <cellStyle name="Normal" xfId="0" builtinId="0"/>
    <cellStyle name="Procent" xfId="1" builtinId="5"/>
  </cellStyles>
  <dxfs count="261">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strike val="0"/>
        <outline val="0"/>
        <shadow val="0"/>
        <u val="none"/>
        <vertAlign val="baseline"/>
        <name val="Arial"/>
        <family val="2"/>
        <scheme val="major"/>
      </font>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dxf>
    <dxf>
      <font>
        <b val="0"/>
        <i val="0"/>
        <strike val="0"/>
        <condense val="0"/>
        <extend val="0"/>
        <outline val="0"/>
        <shadow val="0"/>
        <u val="none"/>
        <vertAlign val="baseline"/>
        <sz val="11"/>
        <color theme="1"/>
        <name val="Arial"/>
        <family val="2"/>
        <scheme val="major"/>
      </font>
      <alignment horizontal="center"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dxf>
    <dxf>
      <font>
        <b val="0"/>
        <i val="0"/>
        <strike val="0"/>
        <condense val="0"/>
        <extend val="0"/>
        <outline val="0"/>
        <shadow val="0"/>
        <u val="none"/>
        <vertAlign val="baseline"/>
        <sz val="11"/>
        <color theme="1"/>
        <name val="Arial"/>
        <family val="2"/>
        <scheme val="major"/>
      </font>
      <numFmt numFmtId="166" formatCode="#,##0.0"/>
    </dxf>
    <dxf>
      <font>
        <b val="0"/>
        <i/>
        <strike val="0"/>
        <condense val="0"/>
        <extend val="0"/>
        <outline val="0"/>
        <shadow val="0"/>
        <u val="none"/>
        <vertAlign val="baseline"/>
        <sz val="11"/>
        <color theme="1"/>
        <name val="Arial"/>
        <family val="2"/>
        <scheme val="maj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dxf>
    <dxf>
      <font>
        <b/>
        <i val="0"/>
        <strike val="0"/>
        <condense val="0"/>
        <extend val="0"/>
        <outline val="0"/>
        <shadow val="0"/>
        <u val="none"/>
        <vertAlign val="baseline"/>
        <sz val="12"/>
        <color auto="1"/>
        <name val="Arial"/>
        <family val="2"/>
        <scheme val="major"/>
      </font>
      <fill>
        <patternFill patternType="solid">
          <fgColor theme="4"/>
          <bgColor theme="4"/>
        </patternFill>
      </fill>
      <alignment horizontal="left" vertical="bottom" textRotation="0" wrapText="0" indent="0" justifyLastLine="0" shrinkToFit="0" readingOrder="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numFmt numFmtId="164" formatCode="0.0"/>
      <border diagonalUp="0" diagonalDown="0" outline="0">
        <left style="thin">
          <color indexed="64"/>
        </left>
        <right/>
        <top/>
        <bottom/>
      </border>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b/>
        <i val="0"/>
        <strike val="0"/>
        <condense val="0"/>
        <extend val="0"/>
        <outline val="0"/>
        <shadow val="0"/>
        <u val="none"/>
        <vertAlign val="baseline"/>
        <sz val="12"/>
        <color auto="1"/>
        <name val="Arial"/>
        <family val="2"/>
        <scheme val="maj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Totalkonsumtion av 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kött!$A$6</c:f>
              <c:strCache>
                <c:ptCount val="1"/>
                <c:pt idx="0">
                  <c:v>Griskött</c:v>
                </c:pt>
              </c:strCache>
            </c:strRef>
          </c:tx>
          <c:spPr>
            <a:solidFill>
              <a:srgbClr val="7DA117"/>
            </a:solidFill>
            <a:ln w="3175">
              <a:solidFill>
                <a:srgbClr val="7DA117"/>
              </a:solidFill>
            </a:ln>
            <a:effectLst/>
          </c:spPr>
          <c:invertIfNegative val="0"/>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kött!$Z$6:$AK$6</c:f>
              <c:numCache>
                <c:formatCode>0.0</c:formatCode>
                <c:ptCount val="12"/>
                <c:pt idx="0">
                  <c:v>35.200000000000003</c:v>
                </c:pt>
                <c:pt idx="1">
                  <c:v>34.200000000000003</c:v>
                </c:pt>
                <c:pt idx="2">
                  <c:v>33.5</c:v>
                </c:pt>
                <c:pt idx="3">
                  <c:v>32.799999999999997</c:v>
                </c:pt>
                <c:pt idx="4">
                  <c:v>32.5</c:v>
                </c:pt>
                <c:pt idx="5">
                  <c:v>30.5</c:v>
                </c:pt>
                <c:pt idx="6">
                  <c:v>29.6</c:v>
                </c:pt>
                <c:pt idx="7">
                  <c:v>29.3</c:v>
                </c:pt>
                <c:pt idx="8">
                  <c:v>29.4</c:v>
                </c:pt>
                <c:pt idx="9">
                  <c:v>27.994</c:v>
                </c:pt>
                <c:pt idx="10" formatCode="0.00">
                  <c:v>14.19</c:v>
                </c:pt>
                <c:pt idx="11" formatCode="0.00">
                  <c:v>14.2</c:v>
                </c:pt>
              </c:numCache>
            </c:numRef>
          </c:val>
          <c:extLst>
            <c:ext xmlns:c16="http://schemas.microsoft.com/office/drawing/2014/chart" uri="{C3380CC4-5D6E-409C-BE32-E72D297353CC}">
              <c16:uniqueId val="{00000000-56E0-4AC0-9774-D071CD0A469C}"/>
            </c:ext>
          </c:extLst>
        </c:ser>
        <c:ser>
          <c:idx val="1"/>
          <c:order val="1"/>
          <c:tx>
            <c:strRef>
              <c:f>kött!$A$7</c:f>
              <c:strCache>
                <c:ptCount val="1"/>
                <c:pt idx="0">
                  <c:v>Nötkött</c:v>
                </c:pt>
              </c:strCache>
            </c:strRef>
          </c:tx>
          <c:spPr>
            <a:pattFill prst="trellis">
              <a:fgClr>
                <a:srgbClr val="179EDB"/>
              </a:fgClr>
              <a:bgClr>
                <a:schemeClr val="bg1"/>
              </a:bgClr>
            </a:pattFill>
            <a:ln w="3175">
              <a:solidFill>
                <a:srgbClr val="179EDB"/>
              </a:solidFill>
            </a:ln>
            <a:effectLst/>
          </c:spPr>
          <c:invertIfNegative val="0"/>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kött!$Z$7:$AK$7</c:f>
              <c:numCache>
                <c:formatCode>0.0</c:formatCode>
                <c:ptCount val="12"/>
                <c:pt idx="0">
                  <c:v>26.1</c:v>
                </c:pt>
                <c:pt idx="1">
                  <c:v>26.1</c:v>
                </c:pt>
                <c:pt idx="2">
                  <c:v>25.9</c:v>
                </c:pt>
                <c:pt idx="3">
                  <c:v>24.9</c:v>
                </c:pt>
                <c:pt idx="4">
                  <c:v>24.5</c:v>
                </c:pt>
                <c:pt idx="5">
                  <c:v>24.4</c:v>
                </c:pt>
                <c:pt idx="6">
                  <c:v>22.7</c:v>
                </c:pt>
                <c:pt idx="7">
                  <c:v>22.6</c:v>
                </c:pt>
                <c:pt idx="8">
                  <c:v>23.1</c:v>
                </c:pt>
                <c:pt idx="9">
                  <c:v>22.754999999999999</c:v>
                </c:pt>
                <c:pt idx="10" formatCode="0.00">
                  <c:v>11.14</c:v>
                </c:pt>
                <c:pt idx="11" formatCode="0.00">
                  <c:v>11.31</c:v>
                </c:pt>
              </c:numCache>
            </c:numRef>
          </c:val>
          <c:extLst>
            <c:ext xmlns:c16="http://schemas.microsoft.com/office/drawing/2014/chart" uri="{C3380CC4-5D6E-409C-BE32-E72D297353CC}">
              <c16:uniqueId val="{00000001-56E0-4AC0-9774-D071CD0A469C}"/>
            </c:ext>
          </c:extLst>
        </c:ser>
        <c:ser>
          <c:idx val="2"/>
          <c:order val="2"/>
          <c:tx>
            <c:strRef>
              <c:f>kött!$A$8</c:f>
              <c:strCache>
                <c:ptCount val="1"/>
                <c:pt idx="0">
                  <c:v>Matfågel</c:v>
                </c:pt>
              </c:strCache>
            </c:strRef>
          </c:tx>
          <c:spPr>
            <a:pattFill prst="openDmnd">
              <a:fgClr>
                <a:schemeClr val="bg1"/>
              </a:fgClr>
              <a:bgClr>
                <a:srgbClr val="ED1C24"/>
              </a:bgClr>
            </a:pattFill>
            <a:ln w="3175">
              <a:solidFill>
                <a:srgbClr val="ED1C24"/>
              </a:solidFill>
            </a:ln>
            <a:effectLst/>
          </c:spPr>
          <c:invertIfNegative val="0"/>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kött!$Z$8:$AK$8</c:f>
              <c:numCache>
                <c:formatCode>0.0</c:formatCode>
                <c:ptCount val="12"/>
                <c:pt idx="0">
                  <c:v>21.6</c:v>
                </c:pt>
                <c:pt idx="1">
                  <c:v>22.4</c:v>
                </c:pt>
                <c:pt idx="2">
                  <c:v>23.6</c:v>
                </c:pt>
                <c:pt idx="3">
                  <c:v>23.3</c:v>
                </c:pt>
                <c:pt idx="4">
                  <c:v>22.163</c:v>
                </c:pt>
                <c:pt idx="5">
                  <c:v>22.422000000000001</c:v>
                </c:pt>
                <c:pt idx="6">
                  <c:v>21.8</c:v>
                </c:pt>
                <c:pt idx="7">
                  <c:v>23.097326194997855</c:v>
                </c:pt>
                <c:pt idx="8">
                  <c:v>23.047647167528822</c:v>
                </c:pt>
                <c:pt idx="9">
                  <c:v>23.451000000000001</c:v>
                </c:pt>
                <c:pt idx="10" formatCode="0.00">
                  <c:v>11.53</c:v>
                </c:pt>
                <c:pt idx="11" formatCode="0.00">
                  <c:v>11.76</c:v>
                </c:pt>
              </c:numCache>
            </c:numRef>
          </c:val>
          <c:extLst>
            <c:ext xmlns:c16="http://schemas.microsoft.com/office/drawing/2014/chart" uri="{C3380CC4-5D6E-409C-BE32-E72D297353CC}">
              <c16:uniqueId val="{00000002-56E0-4AC0-9774-D071CD0A469C}"/>
            </c:ext>
          </c:extLst>
        </c:ser>
        <c:ser>
          <c:idx val="3"/>
          <c:order val="3"/>
          <c:tx>
            <c:strRef>
              <c:f>kött!$A$9</c:f>
              <c:strCache>
                <c:ptCount val="1"/>
                <c:pt idx="0">
                  <c:v>Fårkött</c:v>
                </c:pt>
              </c:strCache>
            </c:strRef>
          </c:tx>
          <c:spPr>
            <a:pattFill prst="ltHorz">
              <a:fgClr>
                <a:schemeClr val="bg1"/>
              </a:fgClr>
              <a:bgClr>
                <a:srgbClr val="E07A0A"/>
              </a:bgClr>
            </a:pattFill>
            <a:ln w="3175">
              <a:solidFill>
                <a:srgbClr val="E07A0A"/>
              </a:solidFill>
            </a:ln>
            <a:effectLst/>
          </c:spPr>
          <c:invertIfNegative val="0"/>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kött!$Z$9:$AK$9</c:f>
              <c:numCache>
                <c:formatCode>0.0</c:formatCode>
                <c:ptCount val="12"/>
                <c:pt idx="0">
                  <c:v>1.72</c:v>
                </c:pt>
                <c:pt idx="1">
                  <c:v>1.76</c:v>
                </c:pt>
                <c:pt idx="2">
                  <c:v>1.86</c:v>
                </c:pt>
                <c:pt idx="3">
                  <c:v>1.9</c:v>
                </c:pt>
                <c:pt idx="4">
                  <c:v>1.86</c:v>
                </c:pt>
                <c:pt idx="5">
                  <c:v>1.7</c:v>
                </c:pt>
                <c:pt idx="6">
                  <c:v>1.68</c:v>
                </c:pt>
                <c:pt idx="7">
                  <c:v>1.49</c:v>
                </c:pt>
                <c:pt idx="8">
                  <c:v>1.57</c:v>
                </c:pt>
                <c:pt idx="9">
                  <c:v>1.6080000000000001</c:v>
                </c:pt>
                <c:pt idx="10" formatCode="0.00">
                  <c:v>0.77</c:v>
                </c:pt>
                <c:pt idx="11" formatCode="0.00">
                  <c:v>0.81</c:v>
                </c:pt>
              </c:numCache>
            </c:numRef>
          </c:val>
          <c:extLst>
            <c:ext xmlns:c16="http://schemas.microsoft.com/office/drawing/2014/chart" uri="{C3380CC4-5D6E-409C-BE32-E72D297353CC}">
              <c16:uniqueId val="{00000003-56E0-4AC0-9774-D071CD0A469C}"/>
            </c:ext>
          </c:extLst>
        </c:ser>
        <c:ser>
          <c:idx val="4"/>
          <c:order val="4"/>
          <c:tx>
            <c:strRef>
              <c:f>kött!$A$10</c:f>
              <c:strCache>
                <c:ptCount val="1"/>
                <c:pt idx="0">
                  <c:v>Övrigt kött</c:v>
                </c:pt>
              </c:strCache>
            </c:strRef>
          </c:tx>
          <c:spPr>
            <a:pattFill prst="ltUpDiag">
              <a:fgClr>
                <a:schemeClr val="bg1"/>
              </a:fgClr>
              <a:bgClr>
                <a:srgbClr val="7DA117"/>
              </a:bgClr>
            </a:pattFill>
            <a:ln w="3175">
              <a:solidFill>
                <a:srgbClr val="7DA117"/>
              </a:solidFill>
            </a:ln>
            <a:effectLst/>
          </c:spPr>
          <c:invertIfNegative val="0"/>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kött!$Z$10:$AK$10</c:f>
              <c:numCache>
                <c:formatCode>0.0</c:formatCode>
                <c:ptCount val="12"/>
                <c:pt idx="0">
                  <c:v>3.5</c:v>
                </c:pt>
                <c:pt idx="1">
                  <c:v>3.42</c:v>
                </c:pt>
                <c:pt idx="2">
                  <c:v>3.41</c:v>
                </c:pt>
                <c:pt idx="3">
                  <c:v>3.43</c:v>
                </c:pt>
                <c:pt idx="4">
                  <c:v>3.37</c:v>
                </c:pt>
                <c:pt idx="5">
                  <c:v>3.5</c:v>
                </c:pt>
                <c:pt idx="6">
                  <c:v>3.6100000000000003</c:v>
                </c:pt>
                <c:pt idx="7">
                  <c:v>3.3</c:v>
                </c:pt>
                <c:pt idx="8">
                  <c:v>3.18</c:v>
                </c:pt>
                <c:pt idx="9">
                  <c:v>3.157</c:v>
                </c:pt>
                <c:pt idx="10" formatCode="0.00">
                  <c:v>3.157</c:v>
                </c:pt>
                <c:pt idx="11" formatCode="0.00">
                  <c:v>3.157</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lineChart>
        <c:grouping val="standard"/>
        <c:varyColors val="0"/>
        <c:ser>
          <c:idx val="5"/>
          <c:order val="5"/>
          <c:tx>
            <c:strRef>
              <c:f>kött!$A$11</c:f>
              <c:strCache>
                <c:ptCount val="1"/>
                <c:pt idx="0">
                  <c:v>Totalt</c:v>
                </c:pt>
              </c:strCache>
            </c:strRef>
          </c:tx>
          <c:spPr>
            <a:ln w="19050" cap="rnd">
              <a:solidFill>
                <a:srgbClr val="50BDED">
                  <a:lumMod val="50000"/>
                </a:srgbClr>
              </a:solidFill>
              <a:round/>
            </a:ln>
            <a:effectLst/>
          </c:spPr>
          <c:marker>
            <c:symbol val="none"/>
          </c:marker>
          <c:cat>
            <c:strRef>
              <c:f>kött!$Z$5:$AK$5</c:f>
              <c:strCache>
                <c:ptCount val="12"/>
                <c:pt idx="0">
                  <c:v>2014</c:v>
                </c:pt>
                <c:pt idx="1">
                  <c:v>2015</c:v>
                </c:pt>
                <c:pt idx="2">
                  <c:v>2016</c:v>
                </c:pt>
                <c:pt idx="3">
                  <c:v>2017</c:v>
                </c:pt>
                <c:pt idx="4">
                  <c:v>2018</c:v>
                </c:pt>
                <c:pt idx="5">
                  <c:v>2019</c:v>
                </c:pt>
                <c:pt idx="6">
                  <c:v>2020</c:v>
                </c:pt>
                <c:pt idx="7">
                  <c:v>2021</c:v>
                </c:pt>
                <c:pt idx="8">
                  <c:v>2022</c:v>
                </c:pt>
                <c:pt idx="9">
                  <c:v>2023</c:v>
                </c:pt>
                <c:pt idx="10">
                  <c:v>2023 Q1+Q2</c:v>
                </c:pt>
                <c:pt idx="11">
                  <c:v>2024 Q1+Q2</c:v>
                </c:pt>
              </c:strCache>
            </c:strRef>
          </c:cat>
          <c:val>
            <c:numRef>
              <c:f>kött!$Z$11:$AK$11</c:f>
              <c:numCache>
                <c:formatCode>0.0</c:formatCode>
                <c:ptCount val="12"/>
                <c:pt idx="0">
                  <c:v>88.12</c:v>
                </c:pt>
                <c:pt idx="1">
                  <c:v>87.88000000000001</c:v>
                </c:pt>
                <c:pt idx="2">
                  <c:v>88.27</c:v>
                </c:pt>
                <c:pt idx="3">
                  <c:v>86.330000000000013</c:v>
                </c:pt>
                <c:pt idx="4">
                  <c:v>84.393000000000001</c:v>
                </c:pt>
                <c:pt idx="5">
                  <c:v>82.522000000000006</c:v>
                </c:pt>
                <c:pt idx="6">
                  <c:v>79.39</c:v>
                </c:pt>
                <c:pt idx="7">
                  <c:v>79.78732619499786</c:v>
                </c:pt>
                <c:pt idx="8">
                  <c:v>80.297647167528822</c:v>
                </c:pt>
                <c:pt idx="9">
                  <c:v>78.964999999999989</c:v>
                </c:pt>
                <c:pt idx="10" formatCode="0.00">
                  <c:v>40.787000000000006</c:v>
                </c:pt>
                <c:pt idx="11" formatCode="0.00">
                  <c:v>41.236999999999995</c:v>
                </c:pt>
              </c:numCache>
            </c:numRef>
          </c:val>
          <c:smooth val="0"/>
          <c:extLst>
            <c:ext xmlns:c16="http://schemas.microsoft.com/office/drawing/2014/chart" uri="{C3380CC4-5D6E-409C-BE32-E72D297353CC}">
              <c16:uniqueId val="{00000005-56E0-4AC0-9774-D071CD0A469C}"/>
            </c:ext>
          </c:extLst>
        </c:ser>
        <c:dLbls>
          <c:showLegendKey val="0"/>
          <c:showVal val="0"/>
          <c:showCatName val="0"/>
          <c:showSerName val="0"/>
          <c:showPercent val="0"/>
          <c:showBubbleSize val="0"/>
        </c:dLbls>
        <c:marker val="1"/>
        <c:smooth val="0"/>
        <c:axId val="667620056"/>
        <c:axId val="667625632"/>
      </c:line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valAx>
        <c:axId val="667625632"/>
        <c:scaling>
          <c:orientation val="minMax"/>
        </c:scaling>
        <c:delete val="1"/>
        <c:axPos val="r"/>
        <c:numFmt formatCode="0.0" sourceLinked="1"/>
        <c:majorTickMark val="out"/>
        <c:minorTickMark val="none"/>
        <c:tickLblPos val="nextTo"/>
        <c:crossAx val="667620056"/>
        <c:crosses val="max"/>
        <c:crossBetween val="between"/>
      </c:valAx>
      <c:catAx>
        <c:axId val="667620056"/>
        <c:scaling>
          <c:orientation val="minMax"/>
        </c:scaling>
        <c:delete val="1"/>
        <c:axPos val="b"/>
        <c:numFmt formatCode="General" sourceLinked="1"/>
        <c:majorTickMark val="out"/>
        <c:minorTickMark val="none"/>
        <c:tickLblPos val="nextTo"/>
        <c:crossAx val="66762563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Konsumtion av mejeriprodukter</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clustered"/>
        <c:varyColors val="0"/>
        <c:ser>
          <c:idx val="1"/>
          <c:order val="1"/>
          <c:tx>
            <c:strRef>
              <c:f>mejeri!$A$7</c:f>
              <c:strCache>
                <c:ptCount val="1"/>
                <c:pt idx="0">
                  <c:v>Grädde</c:v>
                </c:pt>
              </c:strCache>
            </c:strRef>
          </c:tx>
          <c:spPr>
            <a:pattFill prst="openDmnd">
              <a:fgClr>
                <a:schemeClr val="bg1"/>
              </a:fgClr>
              <a:bgClr>
                <a:srgbClr val="ED1C24"/>
              </a:bgClr>
            </a:pattFill>
            <a:ln w="3175">
              <a:solidFill>
                <a:srgbClr val="ED1C24"/>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mejeri!$U$7:$AD$7</c:f>
              <c:numCache>
                <c:formatCode>#\ ##0.0</c:formatCode>
                <c:ptCount val="10"/>
                <c:pt idx="0">
                  <c:v>13.9</c:v>
                </c:pt>
                <c:pt idx="1">
                  <c:v>14.8</c:v>
                </c:pt>
                <c:pt idx="2">
                  <c:v>14.8</c:v>
                </c:pt>
                <c:pt idx="3">
                  <c:v>12.9</c:v>
                </c:pt>
                <c:pt idx="4">
                  <c:v>9.8000000000000007</c:v>
                </c:pt>
                <c:pt idx="5">
                  <c:v>9.1999999999999993</c:v>
                </c:pt>
                <c:pt idx="6">
                  <c:v>9.1999999999999993</c:v>
                </c:pt>
                <c:pt idx="7">
                  <c:v>8</c:v>
                </c:pt>
                <c:pt idx="8">
                  <c:v>7.3</c:v>
                </c:pt>
                <c:pt idx="9">
                  <c:v>7.3</c:v>
                </c:pt>
              </c:numCache>
            </c:numRef>
          </c:val>
          <c:extLst>
            <c:ext xmlns:c16="http://schemas.microsoft.com/office/drawing/2014/chart" uri="{C3380CC4-5D6E-409C-BE32-E72D297353CC}">
              <c16:uniqueId val="{00000001-569D-45B0-A3AD-B19E902A2DAE}"/>
            </c:ext>
          </c:extLst>
        </c:ser>
        <c:ser>
          <c:idx val="2"/>
          <c:order val="2"/>
          <c:tx>
            <c:strRef>
              <c:f>mejeri!$A$8</c:f>
              <c:strCache>
                <c:ptCount val="1"/>
                <c:pt idx="0">
                  <c:v>Mjölkpulver</c:v>
                </c:pt>
              </c:strCache>
            </c:strRef>
          </c:tx>
          <c:spPr>
            <a:pattFill prst="ltHorz">
              <a:fgClr>
                <a:schemeClr val="bg1"/>
              </a:fgClr>
              <a:bgClr>
                <a:srgbClr val="E07A0A"/>
              </a:bgClr>
            </a:pattFill>
            <a:ln w="3175">
              <a:solidFill>
                <a:srgbClr val="E07A0A"/>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mejeri!$U$8:$AD$8</c:f>
              <c:numCache>
                <c:formatCode>#\ ##0.0</c:formatCode>
                <c:ptCount val="10"/>
                <c:pt idx="0">
                  <c:v>0.4</c:v>
                </c:pt>
                <c:pt idx="1">
                  <c:v>0</c:v>
                </c:pt>
                <c:pt idx="2">
                  <c:v>0</c:v>
                </c:pt>
                <c:pt idx="3">
                  <c:v>0.9</c:v>
                </c:pt>
                <c:pt idx="4">
                  <c:v>1.6</c:v>
                </c:pt>
                <c:pt idx="5">
                  <c:v>1.4</c:v>
                </c:pt>
                <c:pt idx="6">
                  <c:v>0.2</c:v>
                </c:pt>
                <c:pt idx="7">
                  <c:v>0</c:v>
                </c:pt>
                <c:pt idx="8">
                  <c:v>0</c:v>
                </c:pt>
                <c:pt idx="9">
                  <c:v>0</c:v>
                </c:pt>
              </c:numCache>
            </c:numRef>
          </c:val>
          <c:extLst>
            <c:ext xmlns:c16="http://schemas.microsoft.com/office/drawing/2014/chart" uri="{C3380CC4-5D6E-409C-BE32-E72D297353CC}">
              <c16:uniqueId val="{00000002-569D-45B0-A3AD-B19E902A2DAE}"/>
            </c:ext>
          </c:extLst>
        </c:ser>
        <c:ser>
          <c:idx val="3"/>
          <c:order val="3"/>
          <c:tx>
            <c:strRef>
              <c:f>mejeri!$A$9</c:f>
              <c:strCache>
                <c:ptCount val="1"/>
                <c:pt idx="0">
                  <c:v>Syrade produkter</c:v>
                </c:pt>
              </c:strCache>
            </c:strRef>
          </c:tx>
          <c:spPr>
            <a:pattFill prst="ltUpDiag">
              <a:fgClr>
                <a:schemeClr val="bg1"/>
              </a:fgClr>
              <a:bgClr>
                <a:srgbClr val="7DA117"/>
              </a:bgClr>
            </a:pattFill>
            <a:ln w="3175">
              <a:solidFill>
                <a:srgbClr val="7DA117"/>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mejeri!$U$9:$AD$9</c:f>
              <c:numCache>
                <c:formatCode>#\ ##0.0</c:formatCode>
                <c:ptCount val="10"/>
                <c:pt idx="0">
                  <c:v>35</c:v>
                </c:pt>
                <c:pt idx="1">
                  <c:v>34.1</c:v>
                </c:pt>
                <c:pt idx="2">
                  <c:v>32.6</c:v>
                </c:pt>
                <c:pt idx="3">
                  <c:v>31</c:v>
                </c:pt>
                <c:pt idx="4">
                  <c:v>29.7</c:v>
                </c:pt>
                <c:pt idx="5">
                  <c:v>29.4</c:v>
                </c:pt>
                <c:pt idx="6">
                  <c:v>28.9</c:v>
                </c:pt>
                <c:pt idx="7">
                  <c:v>28.5</c:v>
                </c:pt>
                <c:pt idx="8">
                  <c:v>27.7</c:v>
                </c:pt>
                <c:pt idx="9">
                  <c:v>27</c:v>
                </c:pt>
              </c:numCache>
            </c:numRef>
          </c:val>
          <c:extLst>
            <c:ext xmlns:c16="http://schemas.microsoft.com/office/drawing/2014/chart" uri="{C3380CC4-5D6E-409C-BE32-E72D297353CC}">
              <c16:uniqueId val="{00000003-569D-45B0-A3AD-B19E902A2DAE}"/>
            </c:ext>
          </c:extLst>
        </c:ser>
        <c:ser>
          <c:idx val="4"/>
          <c:order val="4"/>
          <c:tx>
            <c:strRef>
              <c:f>mejeri!$A$10</c:f>
              <c:strCache>
                <c:ptCount val="1"/>
                <c:pt idx="0">
                  <c:v>Smör</c:v>
                </c:pt>
              </c:strCache>
            </c:strRef>
          </c:tx>
          <c:spPr>
            <a:pattFill prst="narVert">
              <a:fgClr>
                <a:srgbClr val="179EDB"/>
              </a:fgClr>
              <a:bgClr>
                <a:schemeClr val="bg1"/>
              </a:bgClr>
            </a:pattFill>
            <a:ln w="3175">
              <a:solidFill>
                <a:srgbClr val="179EDB"/>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mejeri!$U$10:$AD$10</c:f>
              <c:numCache>
                <c:formatCode>#\ ##0.0</c:formatCode>
                <c:ptCount val="10"/>
                <c:pt idx="0">
                  <c:v>2.6</c:v>
                </c:pt>
                <c:pt idx="1">
                  <c:v>2.9</c:v>
                </c:pt>
                <c:pt idx="2">
                  <c:v>2.9</c:v>
                </c:pt>
                <c:pt idx="3">
                  <c:v>2.8</c:v>
                </c:pt>
                <c:pt idx="4">
                  <c:v>2.7</c:v>
                </c:pt>
                <c:pt idx="5">
                  <c:v>2.8</c:v>
                </c:pt>
                <c:pt idx="6">
                  <c:v>2.9</c:v>
                </c:pt>
                <c:pt idx="7">
                  <c:v>2.9</c:v>
                </c:pt>
                <c:pt idx="8">
                  <c:v>3</c:v>
                </c:pt>
                <c:pt idx="9">
                  <c:v>2.7</c:v>
                </c:pt>
              </c:numCache>
            </c:numRef>
          </c:val>
          <c:extLst>
            <c:ext xmlns:c16="http://schemas.microsoft.com/office/drawing/2014/chart" uri="{C3380CC4-5D6E-409C-BE32-E72D297353CC}">
              <c16:uniqueId val="{00000004-569D-45B0-A3AD-B19E902A2DAE}"/>
            </c:ext>
          </c:extLst>
        </c:ser>
        <c:ser>
          <c:idx val="5"/>
          <c:order val="5"/>
          <c:tx>
            <c:strRef>
              <c:f>mejeri!$A$11</c:f>
              <c:strCache>
                <c:ptCount val="1"/>
                <c:pt idx="0">
                  <c:v>Ost</c:v>
                </c:pt>
              </c:strCache>
            </c:strRef>
          </c:tx>
          <c:spPr>
            <a:pattFill prst="narHorz">
              <a:fgClr>
                <a:schemeClr val="bg1"/>
              </a:fgClr>
              <a:bgClr>
                <a:srgbClr val="ED1C24"/>
              </a:bgClr>
            </a:pattFill>
            <a:ln w="3175">
              <a:solidFill>
                <a:srgbClr val="ED1C24"/>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mejeri!$U$11:$AD$11</c:f>
              <c:numCache>
                <c:formatCode>#\ ##0.0</c:formatCode>
                <c:ptCount val="10"/>
                <c:pt idx="0">
                  <c:v>20.3</c:v>
                </c:pt>
                <c:pt idx="1">
                  <c:v>20.2</c:v>
                </c:pt>
                <c:pt idx="2">
                  <c:v>19.8</c:v>
                </c:pt>
                <c:pt idx="3">
                  <c:v>18.899999999999999</c:v>
                </c:pt>
                <c:pt idx="4">
                  <c:v>19</c:v>
                </c:pt>
                <c:pt idx="5">
                  <c:v>19.100000000000001</c:v>
                </c:pt>
                <c:pt idx="6">
                  <c:v>19.7</c:v>
                </c:pt>
                <c:pt idx="7">
                  <c:v>19.5</c:v>
                </c:pt>
                <c:pt idx="8">
                  <c:v>19</c:v>
                </c:pt>
                <c:pt idx="9">
                  <c:v>19.2</c:v>
                </c:pt>
              </c:numCache>
            </c:numRef>
          </c:val>
          <c:extLst>
            <c:ext xmlns:c16="http://schemas.microsoft.com/office/drawing/2014/chart" uri="{C3380CC4-5D6E-409C-BE32-E72D297353CC}">
              <c16:uniqueId val="{00000005-569D-45B0-A3AD-B19E902A2DAE}"/>
            </c:ext>
          </c:extLst>
        </c:ser>
        <c:dLbls>
          <c:showLegendKey val="0"/>
          <c:showVal val="0"/>
          <c:showCatName val="0"/>
          <c:showSerName val="0"/>
          <c:showPercent val="0"/>
          <c:showBubbleSize val="0"/>
        </c:dLbls>
        <c:gapWidth val="150"/>
        <c:axId val="800228943"/>
        <c:axId val="832394911"/>
      </c:barChart>
      <c:lineChart>
        <c:grouping val="standard"/>
        <c:varyColors val="0"/>
        <c:ser>
          <c:idx val="0"/>
          <c:order val="0"/>
          <c:tx>
            <c:strRef>
              <c:f>mejeri!$A$6</c:f>
              <c:strCache>
                <c:ptCount val="1"/>
                <c:pt idx="0">
                  <c:v>Mjölk</c:v>
                </c:pt>
              </c:strCache>
            </c:strRef>
          </c:tx>
          <c:spPr>
            <a:ln w="19050" cap="rnd">
              <a:solidFill>
                <a:srgbClr val="50BDED">
                  <a:lumMod val="50000"/>
                </a:srgbClr>
              </a:solidFill>
              <a:round/>
            </a:ln>
            <a:effectLst/>
          </c:spPr>
          <c:marker>
            <c:symbol val="none"/>
          </c:marker>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mejeri!$U$6:$AD$6</c:f>
              <c:numCache>
                <c:formatCode>#\ ##0.0</c:formatCode>
                <c:ptCount val="10"/>
                <c:pt idx="0">
                  <c:v>81.599999999999994</c:v>
                </c:pt>
                <c:pt idx="1">
                  <c:v>80.599999999999994</c:v>
                </c:pt>
                <c:pt idx="2">
                  <c:v>78.099999999999994</c:v>
                </c:pt>
                <c:pt idx="3">
                  <c:v>75.5</c:v>
                </c:pt>
                <c:pt idx="4">
                  <c:v>71.2</c:v>
                </c:pt>
                <c:pt idx="5">
                  <c:v>68.400000000000006</c:v>
                </c:pt>
                <c:pt idx="6">
                  <c:v>67.7</c:v>
                </c:pt>
                <c:pt idx="7">
                  <c:v>65.8</c:v>
                </c:pt>
                <c:pt idx="8">
                  <c:v>64</c:v>
                </c:pt>
                <c:pt idx="9">
                  <c:v>62.5</c:v>
                </c:pt>
              </c:numCache>
            </c:numRef>
          </c:val>
          <c:smooth val="0"/>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marker val="1"/>
        <c:smooth val="0"/>
        <c:axId val="710083056"/>
        <c:axId val="710082072"/>
      </c:line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allt utom mjölk</a:t>
                </a:r>
              </a:p>
            </c:rich>
          </c:tx>
          <c:layout>
            <c:manualLayout>
              <c:xMode val="edge"/>
              <c:yMode val="edge"/>
              <c:x val="7.5669376067265898E-2"/>
              <c:y val="0.317965516694067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valAx>
        <c:axId val="710082072"/>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mjölk</a:t>
                </a:r>
              </a:p>
            </c:rich>
          </c:tx>
          <c:layout>
            <c:manualLayout>
              <c:xMode val="edge"/>
              <c:yMode val="edge"/>
              <c:x val="0.96760453711978023"/>
              <c:y val="0.377316276130363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710083056"/>
        <c:crosses val="max"/>
        <c:crossBetween val="between"/>
      </c:valAx>
      <c:catAx>
        <c:axId val="710083056"/>
        <c:scaling>
          <c:orientation val="minMax"/>
        </c:scaling>
        <c:delete val="1"/>
        <c:axPos val="b"/>
        <c:numFmt formatCode="General" sourceLinked="1"/>
        <c:majorTickMark val="out"/>
        <c:minorTickMark val="none"/>
        <c:tickLblPos val="nextTo"/>
        <c:crossAx val="71008207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Konsumtion av mejeriprodukter 1995-2023 </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clustered"/>
        <c:varyColors val="0"/>
        <c:ser>
          <c:idx val="0"/>
          <c:order val="0"/>
          <c:tx>
            <c:strRef>
              <c:f>mejeri!$B$4</c:f>
              <c:strCache>
                <c:ptCount val="1"/>
                <c:pt idx="0">
                  <c:v>1995</c:v>
                </c:pt>
              </c:strCache>
            </c:strRef>
          </c:tx>
          <c:spPr>
            <a:solidFill>
              <a:srgbClr val="0083BE"/>
            </a:solidFill>
            <a:ln w="3175">
              <a:solidFill>
                <a:srgbClr val="0083BE"/>
              </a:solidFill>
            </a:ln>
            <a:effectLst/>
          </c:spPr>
          <c:invertIfNegative val="0"/>
          <c:dLbls>
            <c:dLbl>
              <c:idx val="0"/>
              <c:layout>
                <c:manualLayout>
                  <c:x val="8.9445438282647581E-3"/>
                  <c:y val="-2.6791688922754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85A-41EB-9540-E453D7009470}"/>
                </c:ext>
              </c:extLst>
            </c:dLbl>
            <c:dLbl>
              <c:idx val="2"/>
              <c:delete val="1"/>
              <c:extLst>
                <c:ext xmlns:c15="http://schemas.microsoft.com/office/drawing/2012/chart" uri="{CE6537A1-D6FC-4f65-9D91-7224C49458BB}"/>
                <c:ext xmlns:c16="http://schemas.microsoft.com/office/drawing/2014/chart" uri="{C3380CC4-5D6E-409C-BE32-E72D297353CC}">
                  <c16:uniqueId val="{0000003B-985A-41EB-9540-E453D7009470}"/>
                </c:ext>
              </c:extLst>
            </c:dLbl>
            <c:dLbl>
              <c:idx val="4"/>
              <c:layout>
                <c:manualLayout>
                  <c:x val="7.1556350626118068E-3"/>
                  <c:y val="-1.60750133536528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985A-41EB-9540-E453D7009470}"/>
                </c:ext>
              </c:extLst>
            </c:dLbl>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mejeri!$A$6:$A$11</c:f>
              <c:strCache>
                <c:ptCount val="6"/>
                <c:pt idx="0">
                  <c:v>Mjölk</c:v>
                </c:pt>
                <c:pt idx="1">
                  <c:v>Grädde</c:v>
                </c:pt>
                <c:pt idx="2">
                  <c:v>Mjölkpulver</c:v>
                </c:pt>
                <c:pt idx="3">
                  <c:v>Syrade produkter</c:v>
                </c:pt>
                <c:pt idx="4">
                  <c:v>Smör</c:v>
                </c:pt>
                <c:pt idx="5">
                  <c:v>Ost</c:v>
                </c:pt>
              </c:strCache>
            </c:strRef>
          </c:cat>
          <c:val>
            <c:numRef>
              <c:f>mejeri!$B$6:$B$11</c:f>
              <c:numCache>
                <c:formatCode>#\ ##0.0</c:formatCode>
                <c:ptCount val="6"/>
                <c:pt idx="0">
                  <c:v>119.6</c:v>
                </c:pt>
                <c:pt idx="1">
                  <c:v>10.1</c:v>
                </c:pt>
                <c:pt idx="2">
                  <c:v>2.8</c:v>
                </c:pt>
                <c:pt idx="3">
                  <c:v>28.3</c:v>
                </c:pt>
                <c:pt idx="4">
                  <c:v>0.6</c:v>
                </c:pt>
                <c:pt idx="5">
                  <c:v>16.3</c:v>
                </c:pt>
              </c:numCache>
            </c:numRef>
          </c:val>
          <c:extLst>
            <c:ext xmlns:c16="http://schemas.microsoft.com/office/drawing/2014/chart" uri="{C3380CC4-5D6E-409C-BE32-E72D297353CC}">
              <c16:uniqueId val="{00000000-569D-45B0-A3AD-B19E902A2DAE}"/>
            </c:ext>
          </c:extLst>
        </c:ser>
        <c:ser>
          <c:idx val="1"/>
          <c:order val="1"/>
          <c:tx>
            <c:strRef>
              <c:f>mejeri!$C$4</c:f>
              <c:strCache>
                <c:ptCount val="1"/>
                <c:pt idx="0">
                  <c:v>1996</c:v>
                </c:pt>
              </c:strCache>
            </c:strRef>
          </c:tx>
          <c:spPr>
            <a:pattFill prst="trellis">
              <a:fgClr>
                <a:srgbClr val="004165"/>
              </a:fgClr>
              <a:bgClr>
                <a:schemeClr val="bg1"/>
              </a:bgClr>
            </a:pattFill>
            <a:ln w="3175">
              <a:solidFill>
                <a:srgbClr val="004165"/>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mejeri!$C$6:$C$11</c:f>
              <c:numCache>
                <c:formatCode>#\ ##0.0</c:formatCode>
                <c:ptCount val="6"/>
                <c:pt idx="0">
                  <c:v>120.4</c:v>
                </c:pt>
                <c:pt idx="1">
                  <c:v>10.4</c:v>
                </c:pt>
                <c:pt idx="2">
                  <c:v>3.6</c:v>
                </c:pt>
                <c:pt idx="3">
                  <c:v>27.5</c:v>
                </c:pt>
                <c:pt idx="4">
                  <c:v>1.4</c:v>
                </c:pt>
                <c:pt idx="5">
                  <c:v>16.8</c:v>
                </c:pt>
              </c:numCache>
            </c:numRef>
          </c:val>
          <c:extLst>
            <c:ext xmlns:c16="http://schemas.microsoft.com/office/drawing/2014/chart" uri="{C3380CC4-5D6E-409C-BE32-E72D297353CC}">
              <c16:uniqueId val="{00000001-569D-45B0-A3AD-B19E902A2DAE}"/>
            </c:ext>
          </c:extLst>
        </c:ser>
        <c:ser>
          <c:idx val="2"/>
          <c:order val="2"/>
          <c:tx>
            <c:strRef>
              <c:f>mejeri!$D$4</c:f>
              <c:strCache>
                <c:ptCount val="1"/>
                <c:pt idx="0">
                  <c:v>1997</c:v>
                </c:pt>
              </c:strCache>
            </c:strRef>
          </c:tx>
          <c:spPr>
            <a:pattFill prst="openDmnd">
              <a:fgClr>
                <a:schemeClr val="bg1"/>
              </a:fgClr>
              <a:bgClr>
                <a:srgbClr val="DC5034"/>
              </a:bgClr>
            </a:pattFill>
            <a:ln w="3175">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mejeri!$D$6:$D$11</c:f>
              <c:numCache>
                <c:formatCode>#\ ##0.0</c:formatCode>
                <c:ptCount val="6"/>
                <c:pt idx="0">
                  <c:v>116.9</c:v>
                </c:pt>
                <c:pt idx="1">
                  <c:v>10.4</c:v>
                </c:pt>
                <c:pt idx="2">
                  <c:v>2.6</c:v>
                </c:pt>
                <c:pt idx="3">
                  <c:v>27</c:v>
                </c:pt>
                <c:pt idx="4">
                  <c:v>1.3</c:v>
                </c:pt>
                <c:pt idx="5">
                  <c:v>15.5</c:v>
                </c:pt>
              </c:numCache>
            </c:numRef>
          </c:val>
          <c:extLst>
            <c:ext xmlns:c16="http://schemas.microsoft.com/office/drawing/2014/chart" uri="{C3380CC4-5D6E-409C-BE32-E72D297353CC}">
              <c16:uniqueId val="{00000002-569D-45B0-A3AD-B19E902A2DAE}"/>
            </c:ext>
          </c:extLst>
        </c:ser>
        <c:ser>
          <c:idx val="3"/>
          <c:order val="3"/>
          <c:tx>
            <c:strRef>
              <c:f>mejeri!$E$4</c:f>
              <c:strCache>
                <c:ptCount val="1"/>
                <c:pt idx="0">
                  <c:v>1998</c:v>
                </c:pt>
              </c:strCache>
            </c:strRef>
          </c:tx>
          <c:spPr>
            <a:pattFill prst="ltHorz">
              <a:fgClr>
                <a:schemeClr val="bg1"/>
              </a:fgClr>
              <a:bgClr>
                <a:srgbClr val="00B299"/>
              </a:bgClr>
            </a:pattFill>
            <a:ln w="3175">
              <a:solidFill>
                <a:srgbClr val="00B299"/>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mejeri!$E$6:$E$11</c:f>
              <c:numCache>
                <c:formatCode>#\ ##0.0</c:formatCode>
                <c:ptCount val="6"/>
                <c:pt idx="0">
                  <c:v>117.9</c:v>
                </c:pt>
                <c:pt idx="1">
                  <c:v>10.5</c:v>
                </c:pt>
                <c:pt idx="2">
                  <c:v>1.9</c:v>
                </c:pt>
                <c:pt idx="3">
                  <c:v>30.2</c:v>
                </c:pt>
                <c:pt idx="4">
                  <c:v>1.6</c:v>
                </c:pt>
                <c:pt idx="5">
                  <c:v>16.3</c:v>
                </c:pt>
              </c:numCache>
            </c:numRef>
          </c:val>
          <c:extLst>
            <c:ext xmlns:c16="http://schemas.microsoft.com/office/drawing/2014/chart" uri="{C3380CC4-5D6E-409C-BE32-E72D297353CC}">
              <c16:uniqueId val="{00000003-569D-45B0-A3AD-B19E902A2DAE}"/>
            </c:ext>
          </c:extLst>
        </c:ser>
        <c:ser>
          <c:idx val="4"/>
          <c:order val="4"/>
          <c:tx>
            <c:strRef>
              <c:f>mejeri!$F$4</c:f>
              <c:strCache>
                <c:ptCount val="1"/>
                <c:pt idx="0">
                  <c:v>1999</c:v>
                </c:pt>
              </c:strCache>
            </c:strRef>
          </c:tx>
          <c:spPr>
            <a:pattFill prst="ltUpDiag">
              <a:fgClr>
                <a:schemeClr val="bg1"/>
              </a:fgClr>
              <a:bgClr>
                <a:srgbClr val="668013"/>
              </a:bgClr>
            </a:pattFill>
            <a:ln w="3175">
              <a:solidFill>
                <a:srgbClr val="668013"/>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mejeri!$F$6:$F$11</c:f>
              <c:numCache>
                <c:formatCode>#\ ##0.0</c:formatCode>
                <c:ptCount val="6"/>
                <c:pt idx="0">
                  <c:v>115.4</c:v>
                </c:pt>
                <c:pt idx="1">
                  <c:v>10.6</c:v>
                </c:pt>
                <c:pt idx="2">
                  <c:v>3.1</c:v>
                </c:pt>
                <c:pt idx="3">
                  <c:v>31.4</c:v>
                </c:pt>
                <c:pt idx="4">
                  <c:v>1.1000000000000001</c:v>
                </c:pt>
                <c:pt idx="5">
                  <c:v>17</c:v>
                </c:pt>
              </c:numCache>
            </c:numRef>
          </c:val>
          <c:extLst>
            <c:ext xmlns:c16="http://schemas.microsoft.com/office/drawing/2014/chart" uri="{C3380CC4-5D6E-409C-BE32-E72D297353CC}">
              <c16:uniqueId val="{00000004-569D-45B0-A3AD-B19E902A2DAE}"/>
            </c:ext>
          </c:extLst>
        </c:ser>
        <c:ser>
          <c:idx val="5"/>
          <c:order val="5"/>
          <c:tx>
            <c:strRef>
              <c:f>mejeri!$G$4</c:f>
              <c:strCache>
                <c:ptCount val="1"/>
                <c:pt idx="0">
                  <c:v>2000</c:v>
                </c:pt>
              </c:strCache>
            </c:strRef>
          </c:tx>
          <c:spPr>
            <a:pattFill prst="narVert">
              <a:fgClr>
                <a:srgbClr val="BCA600"/>
              </a:fgClr>
              <a:bgClr>
                <a:schemeClr val="bg1"/>
              </a:bgClr>
            </a:pattFill>
            <a:ln w="3175">
              <a:solidFill>
                <a:srgbClr val="BCA600"/>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mejeri!$G$6:$G$11</c:f>
              <c:numCache>
                <c:formatCode>#\ ##0.0</c:formatCode>
                <c:ptCount val="6"/>
                <c:pt idx="0">
                  <c:v>113.6</c:v>
                </c:pt>
                <c:pt idx="1">
                  <c:v>10.8</c:v>
                </c:pt>
                <c:pt idx="2">
                  <c:v>3.3</c:v>
                </c:pt>
                <c:pt idx="3">
                  <c:v>30.6</c:v>
                </c:pt>
                <c:pt idx="4">
                  <c:v>1.4</c:v>
                </c:pt>
                <c:pt idx="5">
                  <c:v>16.600000000000001</c:v>
                </c:pt>
              </c:numCache>
            </c:numRef>
          </c:val>
          <c:extLst>
            <c:ext xmlns:c16="http://schemas.microsoft.com/office/drawing/2014/chart" uri="{C3380CC4-5D6E-409C-BE32-E72D297353CC}">
              <c16:uniqueId val="{00000005-569D-45B0-A3AD-B19E902A2DAE}"/>
            </c:ext>
          </c:extLst>
        </c:ser>
        <c:ser>
          <c:idx val="6"/>
          <c:order val="6"/>
          <c:tx>
            <c:strRef>
              <c:f>mejeri!$H$4</c:f>
              <c:strCache>
                <c:ptCount val="1"/>
                <c:pt idx="0">
                  <c:v>2001</c:v>
                </c:pt>
              </c:strCache>
            </c:strRef>
          </c:tx>
          <c:spPr>
            <a:pattFill prst="narHorz">
              <a:fgClr>
                <a:schemeClr val="bg1"/>
              </a:fgClr>
              <a:bgClr>
                <a:srgbClr val="DC5034"/>
              </a:bgClr>
            </a:pattFill>
            <a:ln w="3175">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mejeri!$H$6:$H$11</c:f>
              <c:numCache>
                <c:formatCode>#\ ##0.0</c:formatCode>
                <c:ptCount val="6"/>
                <c:pt idx="0">
                  <c:v>111.8</c:v>
                </c:pt>
                <c:pt idx="1">
                  <c:v>11.2</c:v>
                </c:pt>
                <c:pt idx="2">
                  <c:v>3.5</c:v>
                </c:pt>
                <c:pt idx="3">
                  <c:v>31.9</c:v>
                </c:pt>
                <c:pt idx="4">
                  <c:v>1.3</c:v>
                </c:pt>
                <c:pt idx="5">
                  <c:v>16.7</c:v>
                </c:pt>
              </c:numCache>
            </c:numRef>
          </c:val>
          <c:extLst>
            <c:ext xmlns:c16="http://schemas.microsoft.com/office/drawing/2014/chart" uri="{C3380CC4-5D6E-409C-BE32-E72D297353CC}">
              <c16:uniqueId val="{00000006-569D-45B0-A3AD-B19E902A2DAE}"/>
            </c:ext>
          </c:extLst>
        </c:ser>
        <c:ser>
          <c:idx val="7"/>
          <c:order val="7"/>
          <c:tx>
            <c:strRef>
              <c:f>mejeri!$I$4</c:f>
              <c:strCache>
                <c:ptCount val="1"/>
                <c:pt idx="0">
                  <c:v>2002</c:v>
                </c:pt>
              </c:strCache>
            </c:strRef>
          </c:tx>
          <c:spPr>
            <a:pattFill prst="dkDnDiag">
              <a:fgClr>
                <a:srgbClr val="00B299"/>
              </a:fgClr>
              <a:bgClr>
                <a:schemeClr val="bg1"/>
              </a:bgClr>
            </a:pattFill>
            <a:ln w="3175">
              <a:solidFill>
                <a:srgbClr val="00B299"/>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mejeri!$I$6:$I$11</c:f>
              <c:numCache>
                <c:formatCode>#\ ##0.0</c:formatCode>
                <c:ptCount val="6"/>
                <c:pt idx="0">
                  <c:v>112.3</c:v>
                </c:pt>
                <c:pt idx="1">
                  <c:v>10.4</c:v>
                </c:pt>
                <c:pt idx="2">
                  <c:v>4</c:v>
                </c:pt>
                <c:pt idx="3">
                  <c:v>33.299999999999997</c:v>
                </c:pt>
                <c:pt idx="4">
                  <c:v>1.4</c:v>
                </c:pt>
                <c:pt idx="5">
                  <c:v>17.899999999999999</c:v>
                </c:pt>
              </c:numCache>
            </c:numRef>
          </c:val>
          <c:extLst>
            <c:ext xmlns:c16="http://schemas.microsoft.com/office/drawing/2014/chart" uri="{C3380CC4-5D6E-409C-BE32-E72D297353CC}">
              <c16:uniqueId val="{00000007-569D-45B0-A3AD-B19E902A2DAE}"/>
            </c:ext>
          </c:extLst>
        </c:ser>
        <c:ser>
          <c:idx val="8"/>
          <c:order val="8"/>
          <c:tx>
            <c:strRef>
              <c:f>mejeri!$J$4</c:f>
              <c:strCache>
                <c:ptCount val="1"/>
                <c:pt idx="0">
                  <c:v>2003</c:v>
                </c:pt>
              </c:strCache>
            </c:strRef>
          </c:tx>
          <c:spPr>
            <a:pattFill prst="ltVert">
              <a:fgClr>
                <a:schemeClr val="bg1"/>
              </a:fgClr>
              <a:bgClr>
                <a:srgbClr val="668013"/>
              </a:bgClr>
            </a:pattFill>
            <a:ln w="3175">
              <a:solidFill>
                <a:srgbClr val="668013"/>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mejeri!$J$6:$J$11</c:f>
              <c:numCache>
                <c:formatCode>#\ ##0.0</c:formatCode>
                <c:ptCount val="6"/>
                <c:pt idx="0">
                  <c:v>111.5</c:v>
                </c:pt>
                <c:pt idx="1">
                  <c:v>10.1</c:v>
                </c:pt>
                <c:pt idx="2">
                  <c:v>4.2</c:v>
                </c:pt>
                <c:pt idx="3">
                  <c:v>33.6</c:v>
                </c:pt>
                <c:pt idx="4">
                  <c:v>1.4</c:v>
                </c:pt>
                <c:pt idx="5">
                  <c:v>18.2</c:v>
                </c:pt>
              </c:numCache>
            </c:numRef>
          </c:val>
          <c:extLst>
            <c:ext xmlns:c16="http://schemas.microsoft.com/office/drawing/2014/chart" uri="{C3380CC4-5D6E-409C-BE32-E72D297353CC}">
              <c16:uniqueId val="{00000008-569D-45B0-A3AD-B19E902A2DAE}"/>
            </c:ext>
          </c:extLst>
        </c:ser>
        <c:ser>
          <c:idx val="9"/>
          <c:order val="9"/>
          <c:tx>
            <c:strRef>
              <c:f>mejeri!$K$4</c:f>
              <c:strCache>
                <c:ptCount val="1"/>
                <c:pt idx="0">
                  <c:v>2004</c:v>
                </c:pt>
              </c:strCache>
            </c:strRef>
          </c:tx>
          <c:spPr>
            <a:pattFill prst="pct30">
              <a:fgClr>
                <a:srgbClr val="004165"/>
              </a:fgClr>
              <a:bgClr>
                <a:schemeClr val="bg1"/>
              </a:bgClr>
            </a:pattFill>
            <a:ln w="3175">
              <a:solidFill>
                <a:srgbClr val="004165"/>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mejeri!$K$6:$K$11</c:f>
              <c:numCache>
                <c:formatCode>#\ ##0.0</c:formatCode>
                <c:ptCount val="6"/>
                <c:pt idx="0">
                  <c:v>111.9</c:v>
                </c:pt>
                <c:pt idx="1">
                  <c:v>10</c:v>
                </c:pt>
                <c:pt idx="2">
                  <c:v>2.9</c:v>
                </c:pt>
                <c:pt idx="3">
                  <c:v>33.200000000000003</c:v>
                </c:pt>
                <c:pt idx="4">
                  <c:v>1.1000000000000001</c:v>
                </c:pt>
                <c:pt idx="5">
                  <c:v>17.5</c:v>
                </c:pt>
              </c:numCache>
            </c:numRef>
          </c:val>
          <c:extLst>
            <c:ext xmlns:c16="http://schemas.microsoft.com/office/drawing/2014/chart" uri="{C3380CC4-5D6E-409C-BE32-E72D297353CC}">
              <c16:uniqueId val="{00000009-569D-45B0-A3AD-B19E902A2DAE}"/>
            </c:ext>
          </c:extLst>
        </c:ser>
        <c:ser>
          <c:idx val="10"/>
          <c:order val="10"/>
          <c:tx>
            <c:strRef>
              <c:f>mejeri!$L$4</c:f>
              <c:strCache>
                <c:ptCount val="1"/>
                <c:pt idx="0">
                  <c:v>2005</c:v>
                </c:pt>
              </c:strCache>
            </c:strRef>
          </c:tx>
          <c:spPr>
            <a:pattFill prst="zigZag">
              <a:fgClr>
                <a:schemeClr val="bg1"/>
              </a:fgClr>
              <a:bgClr>
                <a:srgbClr val="DC5034"/>
              </a:bgClr>
            </a:pattFill>
            <a:ln>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mejeri!$L$6:$L$11</c:f>
              <c:numCache>
                <c:formatCode>#\ ##0.0</c:formatCode>
                <c:ptCount val="6"/>
                <c:pt idx="0">
                  <c:v>111.1</c:v>
                </c:pt>
                <c:pt idx="1">
                  <c:v>9.9</c:v>
                </c:pt>
                <c:pt idx="2">
                  <c:v>2.6</c:v>
                </c:pt>
                <c:pt idx="3">
                  <c:v>34</c:v>
                </c:pt>
                <c:pt idx="4">
                  <c:v>0.9</c:v>
                </c:pt>
                <c:pt idx="5">
                  <c:v>17.8</c:v>
                </c:pt>
              </c:numCache>
            </c:numRef>
          </c:val>
          <c:extLst>
            <c:ext xmlns:c16="http://schemas.microsoft.com/office/drawing/2014/chart" uri="{C3380CC4-5D6E-409C-BE32-E72D297353CC}">
              <c16:uniqueId val="{0000000A-569D-45B0-A3AD-B19E902A2DAE}"/>
            </c:ext>
          </c:extLst>
        </c:ser>
        <c:ser>
          <c:idx val="11"/>
          <c:order val="11"/>
          <c:tx>
            <c:strRef>
              <c:f>mejeri!$M$4</c:f>
              <c:strCache>
                <c:ptCount val="1"/>
                <c:pt idx="0">
                  <c:v>2006</c:v>
                </c:pt>
              </c:strCache>
            </c:strRef>
          </c:tx>
          <c:spPr>
            <a:pattFill prst="pct20">
              <a:fgClr>
                <a:schemeClr val="bg1"/>
              </a:fgClr>
              <a:bgClr>
                <a:srgbClr val="BCA600"/>
              </a:bgClr>
            </a:pattFill>
            <a:ln w="3175">
              <a:solidFill>
                <a:srgbClr val="BCA600"/>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mejeri!$M$6:$M$11</c:f>
              <c:numCache>
                <c:formatCode>#\ ##0.0</c:formatCode>
                <c:ptCount val="6"/>
                <c:pt idx="0">
                  <c:v>108.1</c:v>
                </c:pt>
                <c:pt idx="1">
                  <c:v>10</c:v>
                </c:pt>
                <c:pt idx="2">
                  <c:v>3</c:v>
                </c:pt>
                <c:pt idx="3">
                  <c:v>34.6</c:v>
                </c:pt>
                <c:pt idx="4">
                  <c:v>0.7</c:v>
                </c:pt>
                <c:pt idx="5">
                  <c:v>18.2</c:v>
                </c:pt>
              </c:numCache>
            </c:numRef>
          </c:val>
          <c:extLst>
            <c:ext xmlns:c16="http://schemas.microsoft.com/office/drawing/2014/chart" uri="{C3380CC4-5D6E-409C-BE32-E72D297353CC}">
              <c16:uniqueId val="{0000000B-569D-45B0-A3AD-B19E902A2DAE}"/>
            </c:ext>
          </c:extLst>
        </c:ser>
        <c:ser>
          <c:idx val="12"/>
          <c:order val="12"/>
          <c:tx>
            <c:strRef>
              <c:f>mejeri!$N$4</c:f>
              <c:strCache>
                <c:ptCount val="1"/>
                <c:pt idx="0">
                  <c:v>2007</c:v>
                </c:pt>
              </c:strCache>
            </c:strRef>
          </c:tx>
          <c:spPr>
            <a:solidFill>
              <a:schemeClr val="accent1">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mejeri!$N$6:$N$11</c:f>
              <c:numCache>
                <c:formatCode>#\ ##0.0</c:formatCode>
                <c:ptCount val="6"/>
                <c:pt idx="0">
                  <c:v>103.8</c:v>
                </c:pt>
                <c:pt idx="1">
                  <c:v>10.3</c:v>
                </c:pt>
                <c:pt idx="2">
                  <c:v>1.9</c:v>
                </c:pt>
                <c:pt idx="3">
                  <c:v>34.799999999999997</c:v>
                </c:pt>
                <c:pt idx="4">
                  <c:v>0.9</c:v>
                </c:pt>
                <c:pt idx="5">
                  <c:v>17.399999999999999</c:v>
                </c:pt>
              </c:numCache>
            </c:numRef>
          </c:val>
          <c:extLst>
            <c:ext xmlns:c16="http://schemas.microsoft.com/office/drawing/2014/chart" uri="{C3380CC4-5D6E-409C-BE32-E72D297353CC}">
              <c16:uniqueId val="{00000029-985A-41EB-9540-E453D7009470}"/>
            </c:ext>
          </c:extLst>
        </c:ser>
        <c:ser>
          <c:idx val="13"/>
          <c:order val="13"/>
          <c:tx>
            <c:strRef>
              <c:f>mejeri!$O$4</c:f>
              <c:strCache>
                <c:ptCount val="1"/>
                <c:pt idx="0">
                  <c:v>2008</c:v>
                </c:pt>
              </c:strCache>
            </c:strRef>
          </c:tx>
          <c:spPr>
            <a:solidFill>
              <a:schemeClr val="accent2">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mejeri!$O$6:$O$11</c:f>
              <c:numCache>
                <c:formatCode>#\ ##0.0</c:formatCode>
                <c:ptCount val="6"/>
                <c:pt idx="0">
                  <c:v>104.7</c:v>
                </c:pt>
                <c:pt idx="1">
                  <c:v>10.5</c:v>
                </c:pt>
                <c:pt idx="2">
                  <c:v>1.5</c:v>
                </c:pt>
                <c:pt idx="3">
                  <c:v>36.1</c:v>
                </c:pt>
                <c:pt idx="4">
                  <c:v>1</c:v>
                </c:pt>
                <c:pt idx="5">
                  <c:v>18.899999999999999</c:v>
                </c:pt>
              </c:numCache>
            </c:numRef>
          </c:val>
          <c:extLst>
            <c:ext xmlns:c16="http://schemas.microsoft.com/office/drawing/2014/chart" uri="{C3380CC4-5D6E-409C-BE32-E72D297353CC}">
              <c16:uniqueId val="{0000002A-985A-41EB-9540-E453D7009470}"/>
            </c:ext>
          </c:extLst>
        </c:ser>
        <c:ser>
          <c:idx val="14"/>
          <c:order val="14"/>
          <c:tx>
            <c:strRef>
              <c:f>mejeri!$P$4</c:f>
              <c:strCache>
                <c:ptCount val="1"/>
                <c:pt idx="0">
                  <c:v>2009</c:v>
                </c:pt>
              </c:strCache>
            </c:strRef>
          </c:tx>
          <c:spPr>
            <a:solidFill>
              <a:schemeClr val="accent3">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mejeri!$P$6:$P$11</c:f>
              <c:numCache>
                <c:formatCode>#\ ##0.0</c:formatCode>
                <c:ptCount val="6"/>
                <c:pt idx="0">
                  <c:v>108.5</c:v>
                </c:pt>
                <c:pt idx="1">
                  <c:v>11.2</c:v>
                </c:pt>
                <c:pt idx="2">
                  <c:v>1.7</c:v>
                </c:pt>
                <c:pt idx="3">
                  <c:v>34.799999999999997</c:v>
                </c:pt>
                <c:pt idx="4">
                  <c:v>1.4</c:v>
                </c:pt>
                <c:pt idx="5">
                  <c:v>18.899999999999999</c:v>
                </c:pt>
              </c:numCache>
            </c:numRef>
          </c:val>
          <c:extLst>
            <c:ext xmlns:c16="http://schemas.microsoft.com/office/drawing/2014/chart" uri="{C3380CC4-5D6E-409C-BE32-E72D297353CC}">
              <c16:uniqueId val="{0000002B-985A-41EB-9540-E453D7009470}"/>
            </c:ext>
          </c:extLst>
        </c:ser>
        <c:ser>
          <c:idx val="15"/>
          <c:order val="15"/>
          <c:tx>
            <c:strRef>
              <c:f>mejeri!$Q$4</c:f>
              <c:strCache>
                <c:ptCount val="1"/>
                <c:pt idx="0">
                  <c:v>2010</c:v>
                </c:pt>
              </c:strCache>
            </c:strRef>
          </c:tx>
          <c:spPr>
            <a:solidFill>
              <a:schemeClr val="accent4">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mejeri!$Q$6:$Q$11</c:f>
              <c:numCache>
                <c:formatCode>#\ ##0.0</c:formatCode>
                <c:ptCount val="6"/>
                <c:pt idx="0">
                  <c:v>97.6</c:v>
                </c:pt>
                <c:pt idx="1">
                  <c:v>11.7</c:v>
                </c:pt>
                <c:pt idx="2">
                  <c:v>4.0999999999999996</c:v>
                </c:pt>
                <c:pt idx="3">
                  <c:v>34.799999999999997</c:v>
                </c:pt>
                <c:pt idx="4">
                  <c:v>2.8</c:v>
                </c:pt>
                <c:pt idx="5">
                  <c:v>18.600000000000001</c:v>
                </c:pt>
              </c:numCache>
            </c:numRef>
          </c:val>
          <c:extLst>
            <c:ext xmlns:c16="http://schemas.microsoft.com/office/drawing/2014/chart" uri="{C3380CC4-5D6E-409C-BE32-E72D297353CC}">
              <c16:uniqueId val="{0000002C-985A-41EB-9540-E453D7009470}"/>
            </c:ext>
          </c:extLst>
        </c:ser>
        <c:ser>
          <c:idx val="16"/>
          <c:order val="16"/>
          <c:tx>
            <c:strRef>
              <c:f>mejeri!$R$4</c:f>
              <c:strCache>
                <c:ptCount val="1"/>
                <c:pt idx="0">
                  <c:v>2011</c:v>
                </c:pt>
              </c:strCache>
            </c:strRef>
          </c:tx>
          <c:spPr>
            <a:solidFill>
              <a:schemeClr val="accent5">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mejeri!$R$6:$R$11</c:f>
              <c:numCache>
                <c:formatCode>#\ ##0.0</c:formatCode>
                <c:ptCount val="6"/>
                <c:pt idx="0">
                  <c:v>90.8</c:v>
                </c:pt>
                <c:pt idx="1">
                  <c:v>11.6</c:v>
                </c:pt>
                <c:pt idx="2">
                  <c:v>1.8</c:v>
                </c:pt>
                <c:pt idx="3">
                  <c:v>34.700000000000003</c:v>
                </c:pt>
                <c:pt idx="4">
                  <c:v>3.1</c:v>
                </c:pt>
                <c:pt idx="5">
                  <c:v>18.7</c:v>
                </c:pt>
              </c:numCache>
            </c:numRef>
          </c:val>
          <c:extLst>
            <c:ext xmlns:c16="http://schemas.microsoft.com/office/drawing/2014/chart" uri="{C3380CC4-5D6E-409C-BE32-E72D297353CC}">
              <c16:uniqueId val="{0000002D-985A-41EB-9540-E453D7009470}"/>
            </c:ext>
          </c:extLst>
        </c:ser>
        <c:ser>
          <c:idx val="17"/>
          <c:order val="17"/>
          <c:tx>
            <c:strRef>
              <c:f>mejeri!$S$4</c:f>
              <c:strCache>
                <c:ptCount val="1"/>
                <c:pt idx="0">
                  <c:v>2012</c:v>
                </c:pt>
              </c:strCache>
            </c:strRef>
          </c:tx>
          <c:spPr>
            <a:solidFill>
              <a:schemeClr val="accent6">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mejeri!$S$6:$S$11</c:f>
              <c:numCache>
                <c:formatCode>#\ ##0.0</c:formatCode>
                <c:ptCount val="6"/>
                <c:pt idx="0">
                  <c:v>84.7</c:v>
                </c:pt>
                <c:pt idx="1">
                  <c:v>15.3</c:v>
                </c:pt>
                <c:pt idx="2">
                  <c:v>2.6</c:v>
                </c:pt>
                <c:pt idx="3">
                  <c:v>35</c:v>
                </c:pt>
                <c:pt idx="4">
                  <c:v>3.2</c:v>
                </c:pt>
                <c:pt idx="5">
                  <c:v>19</c:v>
                </c:pt>
              </c:numCache>
            </c:numRef>
          </c:val>
          <c:extLst>
            <c:ext xmlns:c16="http://schemas.microsoft.com/office/drawing/2014/chart" uri="{C3380CC4-5D6E-409C-BE32-E72D297353CC}">
              <c16:uniqueId val="{0000002E-985A-41EB-9540-E453D7009470}"/>
            </c:ext>
          </c:extLst>
        </c:ser>
        <c:ser>
          <c:idx val="18"/>
          <c:order val="18"/>
          <c:tx>
            <c:strRef>
              <c:f>mejeri!$T$4</c:f>
              <c:strCache>
                <c:ptCount val="1"/>
                <c:pt idx="0">
                  <c:v>2013</c:v>
                </c:pt>
              </c:strCache>
            </c:strRef>
          </c:tx>
          <c:spPr>
            <a:solidFill>
              <a:schemeClr val="accent1">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mejeri!$T$6:$T$11</c:f>
              <c:numCache>
                <c:formatCode>#\ ##0.0</c:formatCode>
                <c:ptCount val="6"/>
                <c:pt idx="0">
                  <c:v>83.9</c:v>
                </c:pt>
                <c:pt idx="1">
                  <c:v>13.9</c:v>
                </c:pt>
                <c:pt idx="2">
                  <c:v>0.9</c:v>
                </c:pt>
                <c:pt idx="3">
                  <c:v>34.700000000000003</c:v>
                </c:pt>
                <c:pt idx="4">
                  <c:v>2.5</c:v>
                </c:pt>
                <c:pt idx="5">
                  <c:v>18.899999999999999</c:v>
                </c:pt>
              </c:numCache>
            </c:numRef>
          </c:val>
          <c:extLst>
            <c:ext xmlns:c16="http://schemas.microsoft.com/office/drawing/2014/chart" uri="{C3380CC4-5D6E-409C-BE32-E72D297353CC}">
              <c16:uniqueId val="{0000002F-985A-41EB-9540-E453D7009470}"/>
            </c:ext>
          </c:extLst>
        </c:ser>
        <c:ser>
          <c:idx val="19"/>
          <c:order val="19"/>
          <c:tx>
            <c:strRef>
              <c:f>mejeri!$U$4</c:f>
              <c:strCache>
                <c:ptCount val="1"/>
                <c:pt idx="0">
                  <c:v>2014</c:v>
                </c:pt>
              </c:strCache>
            </c:strRef>
          </c:tx>
          <c:spPr>
            <a:solidFill>
              <a:schemeClr val="accent2">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mejeri!$U$6:$U$11</c:f>
              <c:numCache>
                <c:formatCode>#\ ##0.0</c:formatCode>
                <c:ptCount val="6"/>
                <c:pt idx="0">
                  <c:v>81.599999999999994</c:v>
                </c:pt>
                <c:pt idx="1">
                  <c:v>13.9</c:v>
                </c:pt>
                <c:pt idx="2">
                  <c:v>0.4</c:v>
                </c:pt>
                <c:pt idx="3">
                  <c:v>35</c:v>
                </c:pt>
                <c:pt idx="4">
                  <c:v>2.6</c:v>
                </c:pt>
                <c:pt idx="5">
                  <c:v>20.3</c:v>
                </c:pt>
              </c:numCache>
            </c:numRef>
          </c:val>
          <c:extLst>
            <c:ext xmlns:c16="http://schemas.microsoft.com/office/drawing/2014/chart" uri="{C3380CC4-5D6E-409C-BE32-E72D297353CC}">
              <c16:uniqueId val="{00000030-985A-41EB-9540-E453D7009470}"/>
            </c:ext>
          </c:extLst>
        </c:ser>
        <c:ser>
          <c:idx val="20"/>
          <c:order val="20"/>
          <c:tx>
            <c:strRef>
              <c:f>mejeri!$V$4</c:f>
              <c:strCache>
                <c:ptCount val="1"/>
                <c:pt idx="0">
                  <c:v>2015</c:v>
                </c:pt>
              </c:strCache>
            </c:strRef>
          </c:tx>
          <c:spPr>
            <a:solidFill>
              <a:schemeClr val="accent3">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mejeri!$V$6:$V$11</c:f>
              <c:numCache>
                <c:formatCode>#\ ##0.0</c:formatCode>
                <c:ptCount val="6"/>
                <c:pt idx="0">
                  <c:v>80.599999999999994</c:v>
                </c:pt>
                <c:pt idx="1">
                  <c:v>14.8</c:v>
                </c:pt>
                <c:pt idx="2">
                  <c:v>0</c:v>
                </c:pt>
                <c:pt idx="3">
                  <c:v>34.1</c:v>
                </c:pt>
                <c:pt idx="4">
                  <c:v>2.9</c:v>
                </c:pt>
                <c:pt idx="5">
                  <c:v>20.2</c:v>
                </c:pt>
              </c:numCache>
            </c:numRef>
          </c:val>
          <c:extLst>
            <c:ext xmlns:c16="http://schemas.microsoft.com/office/drawing/2014/chart" uri="{C3380CC4-5D6E-409C-BE32-E72D297353CC}">
              <c16:uniqueId val="{00000031-985A-41EB-9540-E453D7009470}"/>
            </c:ext>
          </c:extLst>
        </c:ser>
        <c:ser>
          <c:idx val="21"/>
          <c:order val="21"/>
          <c:tx>
            <c:strRef>
              <c:f>mejeri!$W$4</c:f>
              <c:strCache>
                <c:ptCount val="1"/>
                <c:pt idx="0">
                  <c:v>2016</c:v>
                </c:pt>
              </c:strCache>
            </c:strRef>
          </c:tx>
          <c:spPr>
            <a:solidFill>
              <a:schemeClr val="accent4">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mejeri!$W$6:$W$11</c:f>
              <c:numCache>
                <c:formatCode>#\ ##0.0</c:formatCode>
                <c:ptCount val="6"/>
                <c:pt idx="0">
                  <c:v>78.099999999999994</c:v>
                </c:pt>
                <c:pt idx="1">
                  <c:v>14.8</c:v>
                </c:pt>
                <c:pt idx="2">
                  <c:v>0</c:v>
                </c:pt>
                <c:pt idx="3">
                  <c:v>32.6</c:v>
                </c:pt>
                <c:pt idx="4">
                  <c:v>2.9</c:v>
                </c:pt>
                <c:pt idx="5">
                  <c:v>19.8</c:v>
                </c:pt>
              </c:numCache>
            </c:numRef>
          </c:val>
          <c:extLst>
            <c:ext xmlns:c16="http://schemas.microsoft.com/office/drawing/2014/chart" uri="{C3380CC4-5D6E-409C-BE32-E72D297353CC}">
              <c16:uniqueId val="{00000032-985A-41EB-9540-E453D7009470}"/>
            </c:ext>
          </c:extLst>
        </c:ser>
        <c:ser>
          <c:idx val="22"/>
          <c:order val="22"/>
          <c:tx>
            <c:strRef>
              <c:f>mejeri!$X$4</c:f>
              <c:strCache>
                <c:ptCount val="1"/>
                <c:pt idx="0">
                  <c:v>2017</c:v>
                </c:pt>
              </c:strCache>
            </c:strRef>
          </c:tx>
          <c:spPr>
            <a:solidFill>
              <a:schemeClr val="accent5">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mejeri!$X$6:$X$11</c:f>
              <c:numCache>
                <c:formatCode>#\ ##0.0</c:formatCode>
                <c:ptCount val="6"/>
                <c:pt idx="0">
                  <c:v>75.5</c:v>
                </c:pt>
                <c:pt idx="1">
                  <c:v>12.9</c:v>
                </c:pt>
                <c:pt idx="2">
                  <c:v>0.9</c:v>
                </c:pt>
                <c:pt idx="3">
                  <c:v>31</c:v>
                </c:pt>
                <c:pt idx="4">
                  <c:v>2.8</c:v>
                </c:pt>
                <c:pt idx="5">
                  <c:v>18.899999999999999</c:v>
                </c:pt>
              </c:numCache>
            </c:numRef>
          </c:val>
          <c:extLst>
            <c:ext xmlns:c16="http://schemas.microsoft.com/office/drawing/2014/chart" uri="{C3380CC4-5D6E-409C-BE32-E72D297353CC}">
              <c16:uniqueId val="{00000033-985A-41EB-9540-E453D7009470}"/>
            </c:ext>
          </c:extLst>
        </c:ser>
        <c:ser>
          <c:idx val="23"/>
          <c:order val="23"/>
          <c:tx>
            <c:strRef>
              <c:f>mejeri!$Y$4</c:f>
              <c:strCache>
                <c:ptCount val="1"/>
                <c:pt idx="0">
                  <c:v>2018</c:v>
                </c:pt>
              </c:strCache>
            </c:strRef>
          </c:tx>
          <c:spPr>
            <a:solidFill>
              <a:schemeClr val="accent6">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mejeri!$Y$6:$Y$11</c:f>
              <c:numCache>
                <c:formatCode>#\ ##0.0</c:formatCode>
                <c:ptCount val="6"/>
                <c:pt idx="0">
                  <c:v>71.2</c:v>
                </c:pt>
                <c:pt idx="1">
                  <c:v>9.8000000000000007</c:v>
                </c:pt>
                <c:pt idx="2">
                  <c:v>1.6</c:v>
                </c:pt>
                <c:pt idx="3">
                  <c:v>29.7</c:v>
                </c:pt>
                <c:pt idx="4">
                  <c:v>2.7</c:v>
                </c:pt>
                <c:pt idx="5">
                  <c:v>19</c:v>
                </c:pt>
              </c:numCache>
            </c:numRef>
          </c:val>
          <c:extLst>
            <c:ext xmlns:c16="http://schemas.microsoft.com/office/drawing/2014/chart" uri="{C3380CC4-5D6E-409C-BE32-E72D297353CC}">
              <c16:uniqueId val="{00000034-985A-41EB-9540-E453D7009470}"/>
            </c:ext>
          </c:extLst>
        </c:ser>
        <c:ser>
          <c:idx val="24"/>
          <c:order val="24"/>
          <c:tx>
            <c:strRef>
              <c:f>mejeri!$Z$4</c:f>
              <c:strCache>
                <c:ptCount val="1"/>
                <c:pt idx="0">
                  <c:v>2019</c:v>
                </c:pt>
              </c:strCache>
            </c:strRef>
          </c:tx>
          <c:spPr>
            <a:solidFill>
              <a:schemeClr val="accent1">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mejeri!$Z$6:$Z$11</c:f>
              <c:numCache>
                <c:formatCode>#\ ##0.0</c:formatCode>
                <c:ptCount val="6"/>
                <c:pt idx="0">
                  <c:v>68.400000000000006</c:v>
                </c:pt>
                <c:pt idx="1">
                  <c:v>9.1999999999999993</c:v>
                </c:pt>
                <c:pt idx="2">
                  <c:v>1.4</c:v>
                </c:pt>
                <c:pt idx="3">
                  <c:v>29.4</c:v>
                </c:pt>
                <c:pt idx="4">
                  <c:v>2.8</c:v>
                </c:pt>
                <c:pt idx="5">
                  <c:v>19.100000000000001</c:v>
                </c:pt>
              </c:numCache>
            </c:numRef>
          </c:val>
          <c:extLst>
            <c:ext xmlns:c16="http://schemas.microsoft.com/office/drawing/2014/chart" uri="{C3380CC4-5D6E-409C-BE32-E72D297353CC}">
              <c16:uniqueId val="{00000035-985A-41EB-9540-E453D7009470}"/>
            </c:ext>
          </c:extLst>
        </c:ser>
        <c:ser>
          <c:idx val="25"/>
          <c:order val="25"/>
          <c:tx>
            <c:strRef>
              <c:f>mejeri!$AA$4</c:f>
              <c:strCache>
                <c:ptCount val="1"/>
                <c:pt idx="0">
                  <c:v>2020</c:v>
                </c:pt>
              </c:strCache>
            </c:strRef>
          </c:tx>
          <c:spPr>
            <a:solidFill>
              <a:schemeClr val="accent2">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mejeri!$AA$6:$AA$11</c:f>
              <c:numCache>
                <c:formatCode>#\ ##0.0</c:formatCode>
                <c:ptCount val="6"/>
                <c:pt idx="0">
                  <c:v>67.7</c:v>
                </c:pt>
                <c:pt idx="1">
                  <c:v>9.1999999999999993</c:v>
                </c:pt>
                <c:pt idx="2">
                  <c:v>0.2</c:v>
                </c:pt>
                <c:pt idx="3">
                  <c:v>28.9</c:v>
                </c:pt>
                <c:pt idx="4">
                  <c:v>2.9</c:v>
                </c:pt>
                <c:pt idx="5">
                  <c:v>19.7</c:v>
                </c:pt>
              </c:numCache>
            </c:numRef>
          </c:val>
          <c:extLst>
            <c:ext xmlns:c16="http://schemas.microsoft.com/office/drawing/2014/chart" uri="{C3380CC4-5D6E-409C-BE32-E72D297353CC}">
              <c16:uniqueId val="{00000036-985A-41EB-9540-E453D7009470}"/>
            </c:ext>
          </c:extLst>
        </c:ser>
        <c:ser>
          <c:idx val="26"/>
          <c:order val="26"/>
          <c:tx>
            <c:strRef>
              <c:f>mejeri!$AB$4</c:f>
              <c:strCache>
                <c:ptCount val="1"/>
                <c:pt idx="0">
                  <c:v>2021</c:v>
                </c:pt>
              </c:strCache>
            </c:strRef>
          </c:tx>
          <c:spPr>
            <a:solidFill>
              <a:schemeClr val="accent3">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mejeri!$AB$6:$AB$11</c:f>
              <c:numCache>
                <c:formatCode>#\ ##0.0</c:formatCode>
                <c:ptCount val="6"/>
                <c:pt idx="0">
                  <c:v>65.8</c:v>
                </c:pt>
                <c:pt idx="1">
                  <c:v>8</c:v>
                </c:pt>
                <c:pt idx="2">
                  <c:v>0</c:v>
                </c:pt>
                <c:pt idx="3">
                  <c:v>28.5</c:v>
                </c:pt>
                <c:pt idx="4">
                  <c:v>2.9</c:v>
                </c:pt>
                <c:pt idx="5">
                  <c:v>19.5</c:v>
                </c:pt>
              </c:numCache>
            </c:numRef>
          </c:val>
          <c:extLst>
            <c:ext xmlns:c16="http://schemas.microsoft.com/office/drawing/2014/chart" uri="{C3380CC4-5D6E-409C-BE32-E72D297353CC}">
              <c16:uniqueId val="{00000037-985A-41EB-9540-E453D7009470}"/>
            </c:ext>
          </c:extLst>
        </c:ser>
        <c:ser>
          <c:idx val="27"/>
          <c:order val="27"/>
          <c:tx>
            <c:strRef>
              <c:f>mejeri!$AC$4</c:f>
              <c:strCache>
                <c:ptCount val="1"/>
                <c:pt idx="0">
                  <c:v>2022</c:v>
                </c:pt>
              </c:strCache>
            </c:strRef>
          </c:tx>
          <c:spPr>
            <a:solidFill>
              <a:schemeClr val="accent4">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mejeri!$AC$6:$AC$11</c:f>
              <c:numCache>
                <c:formatCode>#\ ##0.0</c:formatCode>
                <c:ptCount val="6"/>
                <c:pt idx="0">
                  <c:v>64</c:v>
                </c:pt>
                <c:pt idx="1">
                  <c:v>7.3</c:v>
                </c:pt>
                <c:pt idx="2">
                  <c:v>0</c:v>
                </c:pt>
                <c:pt idx="3">
                  <c:v>27.7</c:v>
                </c:pt>
                <c:pt idx="4">
                  <c:v>3</c:v>
                </c:pt>
                <c:pt idx="5">
                  <c:v>19</c:v>
                </c:pt>
              </c:numCache>
            </c:numRef>
          </c:val>
          <c:extLst>
            <c:ext xmlns:c16="http://schemas.microsoft.com/office/drawing/2014/chart" uri="{C3380CC4-5D6E-409C-BE32-E72D297353CC}">
              <c16:uniqueId val="{00000038-985A-41EB-9540-E453D7009470}"/>
            </c:ext>
          </c:extLst>
        </c:ser>
        <c:ser>
          <c:idx val="28"/>
          <c:order val="28"/>
          <c:tx>
            <c:strRef>
              <c:f>mejeri!$AD$4</c:f>
              <c:strCache>
                <c:ptCount val="1"/>
                <c:pt idx="0">
                  <c:v>2023</c:v>
                </c:pt>
              </c:strCache>
            </c:strRef>
          </c:tx>
          <c:spPr>
            <a:solidFill>
              <a:schemeClr val="accent5">
                <a:lumMod val="60000"/>
                <a:lumOff val="4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3A-985A-41EB-9540-E453D7009470}"/>
                </c:ext>
              </c:extLst>
            </c:dLbl>
            <c:dLbl>
              <c:idx val="4"/>
              <c:layout>
                <c:manualLayout>
                  <c:x val="-5.3667262969588547E-3"/>
                  <c:y val="-1.8754182245928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85A-41EB-9540-E453D7009470}"/>
                </c:ext>
              </c:extLst>
            </c:dLbl>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mejeri!$A$6:$A$11</c:f>
              <c:strCache>
                <c:ptCount val="6"/>
                <c:pt idx="0">
                  <c:v>Mjölk</c:v>
                </c:pt>
                <c:pt idx="1">
                  <c:v>Grädde</c:v>
                </c:pt>
                <c:pt idx="2">
                  <c:v>Mjölkpulver</c:v>
                </c:pt>
                <c:pt idx="3">
                  <c:v>Syrade produkter</c:v>
                </c:pt>
                <c:pt idx="4">
                  <c:v>Smör</c:v>
                </c:pt>
                <c:pt idx="5">
                  <c:v>Ost</c:v>
                </c:pt>
              </c:strCache>
            </c:strRef>
          </c:cat>
          <c:val>
            <c:numRef>
              <c:f>mejeri!$AD$6:$AD$11</c:f>
              <c:numCache>
                <c:formatCode>#\ ##0.0</c:formatCode>
                <c:ptCount val="6"/>
                <c:pt idx="0">
                  <c:v>62.5</c:v>
                </c:pt>
                <c:pt idx="1">
                  <c:v>7.3</c:v>
                </c:pt>
                <c:pt idx="2">
                  <c:v>0</c:v>
                </c:pt>
                <c:pt idx="3">
                  <c:v>27</c:v>
                </c:pt>
                <c:pt idx="4">
                  <c:v>2.7</c:v>
                </c:pt>
                <c:pt idx="5">
                  <c:v>19.2</c:v>
                </c:pt>
              </c:numCache>
            </c:numRef>
          </c:val>
          <c:extLst>
            <c:ext xmlns:c16="http://schemas.microsoft.com/office/drawing/2014/chart" uri="{C3380CC4-5D6E-409C-BE32-E72D297353CC}">
              <c16:uniqueId val="{00000039-985A-41EB-9540-E453D7009470}"/>
            </c:ext>
          </c:extLst>
        </c:ser>
        <c:dLbls>
          <c:showLegendKey val="0"/>
          <c:showVal val="0"/>
          <c:showCatName val="0"/>
          <c:showSerName val="0"/>
          <c:showPercent val="0"/>
          <c:showBubbleSize val="0"/>
        </c:dLbls>
        <c:gapWidth val="150"/>
        <c:overlap val="-25"/>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 ##0.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Svensk totalkonsumtion av ägg</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9.8139714429846689E-2"/>
          <c:y val="6.7000328771486956E-2"/>
          <c:w val="0.89761893273090165"/>
          <c:h val="0.8077603343747719"/>
        </c:manualLayout>
      </c:layout>
      <c:barChart>
        <c:barDir val="col"/>
        <c:grouping val="clustered"/>
        <c:varyColors val="0"/>
        <c:ser>
          <c:idx val="0"/>
          <c:order val="0"/>
          <c:tx>
            <c:strRef>
              <c:f>ägg!$A$7</c:f>
              <c:strCache>
                <c:ptCount val="1"/>
                <c:pt idx="0">
                  <c:v>Äggekvivalenter</c:v>
                </c:pt>
              </c:strCache>
            </c:strRef>
          </c:tx>
          <c:spPr>
            <a:pattFill prst="pct90">
              <a:fgClr>
                <a:srgbClr val="FFC000"/>
              </a:fgClr>
              <a:bgClr>
                <a:sysClr val="window" lastClr="FFFFFF"/>
              </a:bgClr>
            </a:pattFill>
            <a:ln w="3175">
              <a:solidFill>
                <a:srgbClr val="7DA117"/>
              </a:solidFill>
            </a:ln>
            <a:effectLst/>
          </c:spPr>
          <c:invertIfNegative val="0"/>
          <c:cat>
            <c:strRef>
              <c:f>ägg!$Z$6:$AI$6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ägg!$Z$7:$AI$7</c:f>
              <c:numCache>
                <c:formatCode>0.0</c:formatCode>
                <c:ptCount val="10"/>
                <c:pt idx="0">
                  <c:v>13.9</c:v>
                </c:pt>
                <c:pt idx="1">
                  <c:v>14.2</c:v>
                </c:pt>
                <c:pt idx="2">
                  <c:v>14.9</c:v>
                </c:pt>
                <c:pt idx="3">
                  <c:v>14.6</c:v>
                </c:pt>
                <c:pt idx="4">
                  <c:v>15</c:v>
                </c:pt>
                <c:pt idx="5">
                  <c:v>15</c:v>
                </c:pt>
                <c:pt idx="6">
                  <c:v>14.8</c:v>
                </c:pt>
                <c:pt idx="7">
                  <c:v>13.9</c:v>
                </c:pt>
                <c:pt idx="8">
                  <c:v>14.7</c:v>
                </c:pt>
                <c:pt idx="9">
                  <c:v>13.3</c:v>
                </c:pt>
              </c:numCache>
            </c:numRef>
          </c:val>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gapWidth val="15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äggekvivalenter</a:t>
                </a:r>
              </a:p>
            </c:rich>
          </c:tx>
          <c:layout>
            <c:manualLayout>
              <c:xMode val="edge"/>
              <c:yMode val="edge"/>
              <c:x val="4.0560261443642671E-2"/>
              <c:y val="0.32588554411681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sv-SE"/>
              <a:t>Konsumtion av kött i relation till kostråd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'hage till mage'!$A$18</c:f>
              <c:strCache>
                <c:ptCount val="1"/>
                <c:pt idx="0">
                  <c:v>Rött kött "på gaffeln"</c:v>
                </c:pt>
              </c:strCache>
            </c:strRef>
          </c:tx>
          <c:spPr>
            <a:ln w="25400" cap="rnd">
              <a:solidFill>
                <a:srgbClr val="C00000"/>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mage'!$B$18:$AI$18</c:f>
              <c:numCache>
                <c:formatCode>0</c:formatCode>
                <c:ptCount val="34"/>
                <c:pt idx="0">
                  <c:v>504.7923076923077</c:v>
                </c:pt>
                <c:pt idx="1">
                  <c:v>501.10769230769228</c:v>
                </c:pt>
                <c:pt idx="2">
                  <c:v>517.21534927967343</c:v>
                </c:pt>
                <c:pt idx="3">
                  <c:v>515.84615384615381</c:v>
                </c:pt>
                <c:pt idx="4">
                  <c:v>530.5846153846154</c:v>
                </c:pt>
                <c:pt idx="5">
                  <c:v>548.27076923076925</c:v>
                </c:pt>
                <c:pt idx="6">
                  <c:v>548.08653846153845</c:v>
                </c:pt>
                <c:pt idx="7">
                  <c:v>561.25903846153835</c:v>
                </c:pt>
                <c:pt idx="8">
                  <c:v>574.43153846153848</c:v>
                </c:pt>
                <c:pt idx="9">
                  <c:v>581.65858818328024</c:v>
                </c:pt>
                <c:pt idx="10">
                  <c:v>587.23557692307691</c:v>
                </c:pt>
                <c:pt idx="11">
                  <c:v>570.66947829299875</c:v>
                </c:pt>
                <c:pt idx="12">
                  <c:v>607.83514418525078</c:v>
                </c:pt>
                <c:pt idx="13">
                  <c:v>615.23134947208871</c:v>
                </c:pt>
                <c:pt idx="14">
                  <c:v>620.6842410753992</c:v>
                </c:pt>
                <c:pt idx="15">
                  <c:v>614.76557850701772</c:v>
                </c:pt>
                <c:pt idx="16">
                  <c:v>614.84558159070548</c:v>
                </c:pt>
                <c:pt idx="17">
                  <c:v>615.91560094557246</c:v>
                </c:pt>
                <c:pt idx="18">
                  <c:v>613.67269230769216</c:v>
                </c:pt>
                <c:pt idx="19">
                  <c:v>613.58057692307682</c:v>
                </c:pt>
                <c:pt idx="20">
                  <c:v>626.66096153846149</c:v>
                </c:pt>
                <c:pt idx="21">
                  <c:v>634.30653846153837</c:v>
                </c:pt>
                <c:pt idx="22">
                  <c:v>618.09423076923076</c:v>
                </c:pt>
                <c:pt idx="23">
                  <c:v>624.33965384615374</c:v>
                </c:pt>
                <c:pt idx="24">
                  <c:v>612.75153846153853</c:v>
                </c:pt>
                <c:pt idx="25">
                  <c:v>603.1715384615386</c:v>
                </c:pt>
                <c:pt idx="26">
                  <c:v>595.7101923076923</c:v>
                </c:pt>
                <c:pt idx="27">
                  <c:v>578.7609615384614</c:v>
                </c:pt>
                <c:pt idx="28">
                  <c:v>571.39173076923078</c:v>
                </c:pt>
                <c:pt idx="29">
                  <c:v>550.91448076923086</c:v>
                </c:pt>
                <c:pt idx="30">
                  <c:v>530.49249999999995</c:v>
                </c:pt>
                <c:pt idx="31">
                  <c:v>522.20211538461535</c:v>
                </c:pt>
                <c:pt idx="32">
                  <c:v>527.36057692307691</c:v>
                </c:pt>
                <c:pt idx="33">
                  <c:v>511.36934615384615</c:v>
                </c:pt>
              </c:numCache>
            </c:numRef>
          </c:val>
          <c:smooth val="0"/>
          <c:extLst>
            <c:ext xmlns:c16="http://schemas.microsoft.com/office/drawing/2014/chart" uri="{C3380CC4-5D6E-409C-BE32-E72D297353CC}">
              <c16:uniqueId val="{00000000-4CFB-4F92-9FBA-A7BA304B06C9}"/>
            </c:ext>
          </c:extLst>
        </c:ser>
        <c:ser>
          <c:idx val="1"/>
          <c:order val="1"/>
          <c:tx>
            <c:strRef>
              <c:f>'hage till mage'!$A$19</c:f>
              <c:strCache>
                <c:ptCount val="1"/>
                <c:pt idx="0">
                  <c:v>Kostråd</c:v>
                </c:pt>
              </c:strCache>
            </c:strRef>
          </c:tx>
          <c:spPr>
            <a:ln w="25400" cap="rnd">
              <a:solidFill>
                <a:schemeClr val="tx1"/>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mage'!$B$19:$AI$19</c:f>
              <c:numCache>
                <c:formatCode>General</c:formatCode>
                <c:ptCount val="34"/>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formatCode="0">
                  <c:v>500</c:v>
                </c:pt>
                <c:pt idx="33" formatCode="0">
                  <c:v>500</c:v>
                </c:pt>
              </c:numCache>
            </c:numRef>
          </c:val>
          <c:smooth val="0"/>
          <c:extLst>
            <c:ext xmlns:c16="http://schemas.microsoft.com/office/drawing/2014/chart" uri="{C3380CC4-5D6E-409C-BE32-E72D297353CC}">
              <c16:uniqueId val="{00000001-4CFB-4F92-9FBA-A7BA304B06C9}"/>
            </c:ext>
          </c:extLst>
        </c:ser>
        <c:ser>
          <c:idx val="2"/>
          <c:order val="2"/>
          <c:tx>
            <c:strRef>
              <c:f>'hage till mage'!$A$20</c:f>
              <c:strCache>
                <c:ptCount val="1"/>
                <c:pt idx="0">
                  <c:v>NNR 2023</c:v>
                </c:pt>
              </c:strCache>
            </c:strRef>
          </c:tx>
          <c:spPr>
            <a:ln w="25400" cap="rnd">
              <a:solidFill>
                <a:schemeClr val="tx1"/>
              </a:solidFill>
              <a:prstDash val="sysDash"/>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mage'!$B$20:$AI$20</c:f>
              <c:numCache>
                <c:formatCode>0</c:formatCode>
                <c:ptCount val="34"/>
                <c:pt idx="0">
                  <c:v>350</c:v>
                </c:pt>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pt idx="16">
                  <c:v>350</c:v>
                </c:pt>
                <c:pt idx="17">
                  <c:v>350</c:v>
                </c:pt>
                <c:pt idx="18">
                  <c:v>350</c:v>
                </c:pt>
                <c:pt idx="19">
                  <c:v>350</c:v>
                </c:pt>
                <c:pt idx="20">
                  <c:v>350</c:v>
                </c:pt>
                <c:pt idx="21">
                  <c:v>350</c:v>
                </c:pt>
                <c:pt idx="22">
                  <c:v>350</c:v>
                </c:pt>
                <c:pt idx="23">
                  <c:v>350</c:v>
                </c:pt>
                <c:pt idx="24">
                  <c:v>350</c:v>
                </c:pt>
                <c:pt idx="25">
                  <c:v>350</c:v>
                </c:pt>
                <c:pt idx="26">
                  <c:v>350</c:v>
                </c:pt>
                <c:pt idx="27">
                  <c:v>350</c:v>
                </c:pt>
                <c:pt idx="28">
                  <c:v>350</c:v>
                </c:pt>
                <c:pt idx="29">
                  <c:v>350</c:v>
                </c:pt>
                <c:pt idx="30">
                  <c:v>350</c:v>
                </c:pt>
                <c:pt idx="31">
                  <c:v>350</c:v>
                </c:pt>
                <c:pt idx="32">
                  <c:v>350</c:v>
                </c:pt>
                <c:pt idx="33">
                  <c:v>350</c:v>
                </c:pt>
              </c:numCache>
            </c:numRef>
          </c:val>
          <c:smooth val="0"/>
          <c:extLst>
            <c:ext xmlns:c16="http://schemas.microsoft.com/office/drawing/2014/chart" uri="{C3380CC4-5D6E-409C-BE32-E72D297353CC}">
              <c16:uniqueId val="{00000002-4CFB-4F92-9FBA-A7BA304B06C9}"/>
            </c:ext>
          </c:extLst>
        </c:ser>
        <c:ser>
          <c:idx val="3"/>
          <c:order val="3"/>
          <c:tx>
            <c:strRef>
              <c:f>'hage till mage'!$A$21</c:f>
              <c:strCache>
                <c:ptCount val="1"/>
                <c:pt idx="0">
                  <c:v>Kyckling "på gaffeln"</c:v>
                </c:pt>
              </c:strCache>
            </c:strRef>
          </c:tx>
          <c:spPr>
            <a:ln w="25400" cap="rnd">
              <a:solidFill>
                <a:schemeClr val="accent3"/>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mage'!$B$21:$AI$21</c:f>
              <c:numCache>
                <c:formatCode>0</c:formatCode>
                <c:ptCount val="34"/>
                <c:pt idx="0">
                  <c:v>48.107692307692318</c:v>
                </c:pt>
                <c:pt idx="1">
                  <c:v>53.815384615384609</c:v>
                </c:pt>
                <c:pt idx="2">
                  <c:v>57.892307692307682</c:v>
                </c:pt>
                <c:pt idx="3">
                  <c:v>61.153846153846146</c:v>
                </c:pt>
                <c:pt idx="4">
                  <c:v>66.861538461538444</c:v>
                </c:pt>
                <c:pt idx="5">
                  <c:v>70.938461538461539</c:v>
                </c:pt>
                <c:pt idx="6">
                  <c:v>73.384615384615387</c:v>
                </c:pt>
                <c:pt idx="7">
                  <c:v>75.015384615384605</c:v>
                </c:pt>
                <c:pt idx="8">
                  <c:v>80.723076923076931</c:v>
                </c:pt>
                <c:pt idx="9">
                  <c:v>93.769230769230745</c:v>
                </c:pt>
                <c:pt idx="10">
                  <c:v>104.36923076923077</c:v>
                </c:pt>
                <c:pt idx="11">
                  <c:v>113.33846153846154</c:v>
                </c:pt>
                <c:pt idx="12">
                  <c:v>120.67692307692307</c:v>
                </c:pt>
                <c:pt idx="13">
                  <c:v>116.6</c:v>
                </c:pt>
                <c:pt idx="14">
                  <c:v>121.49230769230768</c:v>
                </c:pt>
                <c:pt idx="15">
                  <c:v>128.01538461538459</c:v>
                </c:pt>
                <c:pt idx="16">
                  <c:v>132.90769230769232</c:v>
                </c:pt>
                <c:pt idx="17">
                  <c:v>136.16923076923075</c:v>
                </c:pt>
                <c:pt idx="18">
                  <c:v>147.5846153846154</c:v>
                </c:pt>
                <c:pt idx="19">
                  <c:v>142.69230769230768</c:v>
                </c:pt>
                <c:pt idx="20">
                  <c:v>150.03076923076921</c:v>
                </c:pt>
                <c:pt idx="21">
                  <c:v>152.47692307692307</c:v>
                </c:pt>
                <c:pt idx="22">
                  <c:v>154.92307692307691</c:v>
                </c:pt>
                <c:pt idx="23">
                  <c:v>165.52307692307693</c:v>
                </c:pt>
                <c:pt idx="24">
                  <c:v>176.12307692307692</c:v>
                </c:pt>
                <c:pt idx="25">
                  <c:v>182.64615384615382</c:v>
                </c:pt>
                <c:pt idx="26">
                  <c:v>192.43076923076927</c:v>
                </c:pt>
                <c:pt idx="27">
                  <c:v>189.98461538461541</c:v>
                </c:pt>
                <c:pt idx="28">
                  <c:v>180.7136923076923</c:v>
                </c:pt>
                <c:pt idx="29">
                  <c:v>182.82553846153846</c:v>
                </c:pt>
                <c:pt idx="30">
                  <c:v>177.75384615384615</c:v>
                </c:pt>
                <c:pt idx="31">
                  <c:v>188.33204435921328</c:v>
                </c:pt>
                <c:pt idx="32">
                  <c:v>187.9269692121581</c:v>
                </c:pt>
                <c:pt idx="33">
                  <c:v>191.21584615384614</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smooth val="0"/>
        <c:axId val="1074040239"/>
        <c:axId val="832429023"/>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sv-SE"/>
                  <a:t>gram kött per person och vecka</a:t>
                </a:r>
              </a:p>
            </c:rich>
          </c:tx>
          <c:layout>
            <c:manualLayout>
              <c:xMode val="edge"/>
              <c:yMode val="edge"/>
              <c:x val="7.2992700729927005E-3"/>
              <c:y val="0.315633940591374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Från hage till mage rött kött och kyckling 2010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363985442012288"/>
          <c:y val="8.5648755127297485E-2"/>
          <c:w val="0.86662035752896283"/>
          <c:h val="0.57252298164170801"/>
        </c:manualLayout>
      </c:layout>
      <c:barChart>
        <c:barDir val="col"/>
        <c:grouping val="clustered"/>
        <c:varyColors val="0"/>
        <c:ser>
          <c:idx val="0"/>
          <c:order val="0"/>
          <c:tx>
            <c:strRef>
              <c:f>'hage till mage'!$A$52</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mage'!$F$52:$G$52</c:f>
              <c:numCache>
                <c:formatCode>0.0</c:formatCode>
                <c:ptCount val="2"/>
                <c:pt idx="0">
                  <c:v>111.38444444444444</c:v>
                </c:pt>
                <c:pt idx="1">
                  <c:v>24.533333333333331</c:v>
                </c:pt>
              </c:numCache>
            </c:numRef>
          </c:val>
          <c:extLst>
            <c:ext xmlns:c16="http://schemas.microsoft.com/office/drawing/2014/chart" uri="{C3380CC4-5D6E-409C-BE32-E72D297353CC}">
              <c16:uniqueId val="{00000000-569D-45B0-A3AD-B19E902A2DAE}"/>
            </c:ext>
          </c:extLst>
        </c:ser>
        <c:ser>
          <c:idx val="1"/>
          <c:order val="1"/>
          <c:tx>
            <c:strRef>
              <c:f>'hage till mage'!$A$53</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mage'!$F$53:$G$53</c:f>
              <c:numCache>
                <c:formatCode>General</c:formatCode>
                <c:ptCount val="2"/>
                <c:pt idx="0" formatCode="0.0">
                  <c:v>67.900000000000006</c:v>
                </c:pt>
                <c:pt idx="1">
                  <c:v>18.399999999999999</c:v>
                </c:pt>
              </c:numCache>
            </c:numRef>
          </c:val>
          <c:extLst>
            <c:ext xmlns:c16="http://schemas.microsoft.com/office/drawing/2014/chart" uri="{C3380CC4-5D6E-409C-BE32-E72D297353CC}">
              <c16:uniqueId val="{00000001-569D-45B0-A3AD-B19E902A2DAE}"/>
            </c:ext>
          </c:extLst>
        </c:ser>
        <c:ser>
          <c:idx val="2"/>
          <c:order val="2"/>
          <c:tx>
            <c:strRef>
              <c:f>'hage till mage'!$A$54</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mage'!$F$54:$G$54</c:f>
              <c:numCache>
                <c:formatCode>0.0</c:formatCode>
                <c:ptCount val="2"/>
                <c:pt idx="0">
                  <c:v>51.064999999999998</c:v>
                </c:pt>
                <c:pt idx="1">
                  <c:v>16.192</c:v>
                </c:pt>
              </c:numCache>
            </c:numRef>
          </c:val>
          <c:extLst>
            <c:ext xmlns:c16="http://schemas.microsoft.com/office/drawing/2014/chart" uri="{C3380CC4-5D6E-409C-BE32-E72D297353CC}">
              <c16:uniqueId val="{00000002-569D-45B0-A3AD-B19E902A2DAE}"/>
            </c:ext>
          </c:extLst>
        </c:ser>
        <c:ser>
          <c:idx val="3"/>
          <c:order val="3"/>
          <c:tx>
            <c:strRef>
              <c:f>'hage till mage'!$A$55</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mage'!$F$55:$G$55</c:f>
              <c:numCache>
                <c:formatCode>0.0</c:formatCode>
                <c:ptCount val="2"/>
                <c:pt idx="0">
                  <c:v>42.338709677419359</c:v>
                </c:pt>
                <c:pt idx="1">
                  <c:v>10.161290322580646</c:v>
                </c:pt>
              </c:numCache>
            </c:numRef>
          </c:val>
          <c:extLst>
            <c:ext xmlns:c16="http://schemas.microsoft.com/office/drawing/2014/chart" uri="{C3380CC4-5D6E-409C-BE32-E72D297353CC}">
              <c16:uniqueId val="{00000003-569D-45B0-A3AD-B19E902A2DAE}"/>
            </c:ext>
          </c:extLst>
        </c:ser>
        <c:ser>
          <c:idx val="4"/>
          <c:order val="4"/>
          <c:tx>
            <c:strRef>
              <c:f>'hage till mage'!$A$56</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mage'!$F$56:$G$56</c:f>
              <c:numCache>
                <c:formatCode>General</c:formatCode>
                <c:ptCount val="2"/>
                <c:pt idx="0" formatCode="0.0">
                  <c:v>32.5</c:v>
                </c:pt>
                <c:pt idx="1">
                  <c:v>7.8</c:v>
                </c:pt>
              </c:numCache>
            </c:numRef>
          </c:val>
          <c:extLst>
            <c:ext xmlns:c16="http://schemas.microsoft.com/office/drawing/2014/chart" uri="{C3380CC4-5D6E-409C-BE32-E72D297353CC}">
              <c16:uniqueId val="{00000004-569D-45B0-A3AD-B19E902A2DAE}"/>
            </c:ext>
          </c:extLst>
        </c:ser>
        <c:ser>
          <c:idx val="5"/>
          <c:order val="5"/>
          <c:tx>
            <c:strRef>
              <c:f>'hage till mage'!$A$57</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mage'!$F$57:$G$57</c:f>
              <c:numCache>
                <c:formatCode>General</c:formatCode>
                <c:ptCount val="2"/>
                <c:pt idx="0" formatCode="0.0">
                  <c:v>26</c:v>
                </c:pt>
              </c:numCache>
            </c:numRef>
          </c:val>
          <c:extLst>
            <c:ext xmlns:c16="http://schemas.microsoft.com/office/drawing/2014/chart" uri="{C3380CC4-5D6E-409C-BE32-E72D297353CC}">
              <c16:uniqueId val="{00000005-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2.2278124146451989E-2"/>
          <c:y val="0.70508876507114715"/>
          <c:w val="0.44107828698204066"/>
          <c:h val="0.2921848907527601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Från hage till mage per köttslag 2023</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'hage till mage'!$A$101</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mage'!$B$101:$F$101</c:f>
              <c:numCache>
                <c:formatCode>0.0</c:formatCode>
                <c:ptCount val="5"/>
                <c:pt idx="0">
                  <c:v>37.325333333333333</c:v>
                </c:pt>
                <c:pt idx="1">
                  <c:v>45.51</c:v>
                </c:pt>
                <c:pt idx="2">
                  <c:v>3.5733333333333333</c:v>
                </c:pt>
                <c:pt idx="3">
                  <c:v>6.32</c:v>
                </c:pt>
                <c:pt idx="4">
                  <c:v>31.268000000000001</c:v>
                </c:pt>
              </c:numCache>
            </c:numRef>
          </c:val>
          <c:extLst>
            <c:ext xmlns:c16="http://schemas.microsoft.com/office/drawing/2014/chart" uri="{C3380CC4-5D6E-409C-BE32-E72D297353CC}">
              <c16:uniqueId val="{00000000-569D-45B0-A3AD-B19E902A2DAE}"/>
            </c:ext>
          </c:extLst>
        </c:ser>
        <c:ser>
          <c:idx val="1"/>
          <c:order val="1"/>
          <c:tx>
            <c:strRef>
              <c:f>'hage till mage'!$A$102</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mage'!$B$102:$F$102</c:f>
              <c:numCache>
                <c:formatCode>0.0</c:formatCode>
                <c:ptCount val="5"/>
                <c:pt idx="0">
                  <c:v>27.994</c:v>
                </c:pt>
                <c:pt idx="1">
                  <c:v>22.754999999999999</c:v>
                </c:pt>
                <c:pt idx="2">
                  <c:v>1.6080000000000001</c:v>
                </c:pt>
                <c:pt idx="3">
                  <c:v>3.16</c:v>
                </c:pt>
                <c:pt idx="4">
                  <c:v>23.451000000000001</c:v>
                </c:pt>
              </c:numCache>
            </c:numRef>
          </c:val>
          <c:extLst>
            <c:ext xmlns:c16="http://schemas.microsoft.com/office/drawing/2014/chart" uri="{C3380CC4-5D6E-409C-BE32-E72D297353CC}">
              <c16:uniqueId val="{00000001-569D-45B0-A3AD-B19E902A2DAE}"/>
            </c:ext>
          </c:extLst>
        </c:ser>
        <c:ser>
          <c:idx val="2"/>
          <c:order val="2"/>
          <c:tx>
            <c:strRef>
              <c:f>'hage till mage'!$A$103</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mage'!$B$103:$F$103</c:f>
              <c:numCache>
                <c:formatCode>0.0</c:formatCode>
                <c:ptCount val="5"/>
                <c:pt idx="0">
                  <c:v>21.835319999999999</c:v>
                </c:pt>
                <c:pt idx="1">
                  <c:v>15.928499999999998</c:v>
                </c:pt>
                <c:pt idx="2">
                  <c:v>1.4150400000000001</c:v>
                </c:pt>
                <c:pt idx="3">
                  <c:v>2.4648000000000003</c:v>
                </c:pt>
                <c:pt idx="4">
                  <c:v>20.636880000000001</c:v>
                </c:pt>
              </c:numCache>
            </c:numRef>
          </c:val>
          <c:extLst>
            <c:ext xmlns:c16="http://schemas.microsoft.com/office/drawing/2014/chart" uri="{C3380CC4-5D6E-409C-BE32-E72D297353CC}">
              <c16:uniqueId val="{00000002-569D-45B0-A3AD-B19E902A2DAE}"/>
            </c:ext>
          </c:extLst>
        </c:ser>
        <c:ser>
          <c:idx val="3"/>
          <c:order val="3"/>
          <c:tx>
            <c:strRef>
              <c:f>'hage till mage'!$A$104</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mage'!$B$104:$F$104</c:f>
              <c:numCache>
                <c:formatCode>0.0</c:formatCode>
                <c:ptCount val="5"/>
                <c:pt idx="0">
                  <c:v>17.455520452278019</c:v>
                </c:pt>
                <c:pt idx="1">
                  <c:v>14.18876787495843</c:v>
                </c:pt>
                <c:pt idx="2">
                  <c:v>1.0026604589291652</c:v>
                </c:pt>
                <c:pt idx="3">
                  <c:v>1.9704023944130362</c:v>
                </c:pt>
                <c:pt idx="4">
                  <c:v>12.950674964936889</c:v>
                </c:pt>
              </c:numCache>
            </c:numRef>
          </c:val>
          <c:extLst>
            <c:ext xmlns:c16="http://schemas.microsoft.com/office/drawing/2014/chart" uri="{C3380CC4-5D6E-409C-BE32-E72D297353CC}">
              <c16:uniqueId val="{00000003-569D-45B0-A3AD-B19E902A2DAE}"/>
            </c:ext>
          </c:extLst>
        </c:ser>
        <c:ser>
          <c:idx val="4"/>
          <c:order val="4"/>
          <c:tx>
            <c:strRef>
              <c:f>'hage till mage'!$A$105</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mage'!$B$105:$F$105</c:f>
              <c:numCache>
                <c:formatCode>0.0</c:formatCode>
                <c:ptCount val="5"/>
                <c:pt idx="0">
                  <c:v>13.399189985272455</c:v>
                </c:pt>
                <c:pt idx="1">
                  <c:v>10.891568483063327</c:v>
                </c:pt>
                <c:pt idx="2">
                  <c:v>0.7696612665684831</c:v>
                </c:pt>
                <c:pt idx="3">
                  <c:v>1.5125184094256261</c:v>
                </c:pt>
                <c:pt idx="4">
                  <c:v>9.9411847826086976</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sv-SE"/>
                  <a:t>kg/capita</a:t>
                </a:r>
              </a:p>
            </c:rich>
          </c:tx>
          <c:layout>
            <c:manualLayout>
              <c:xMode val="edge"/>
              <c:yMode val="edge"/>
              <c:x val="1.107594798714891E-2"/>
              <c:y val="0.40007008780766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Utbyte från hage till mage baserat på 1 kg levande vikt</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6.6705672533995022E-2"/>
          <c:y val="0.13558804204834368"/>
          <c:w val="0.91359871421622874"/>
          <c:h val="0.69860245567672508"/>
        </c:manualLayout>
      </c:layout>
      <c:barChart>
        <c:barDir val="col"/>
        <c:grouping val="clustered"/>
        <c:varyColors val="0"/>
        <c:ser>
          <c:idx val="0"/>
          <c:order val="0"/>
          <c:tx>
            <c:strRef>
              <c:f>'hage till mage'!$A$109</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mage'!$B$109:$F$109</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0-569D-45B0-A3AD-B19E902A2DAE}"/>
            </c:ext>
          </c:extLst>
        </c:ser>
        <c:ser>
          <c:idx val="1"/>
          <c:order val="1"/>
          <c:tx>
            <c:strRef>
              <c:f>'hage till mage'!$A$110</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mage'!$B$110:$F$110</c:f>
              <c:numCache>
                <c:formatCode>0.00</c:formatCode>
                <c:ptCount val="5"/>
                <c:pt idx="0">
                  <c:v>0.75</c:v>
                </c:pt>
                <c:pt idx="1">
                  <c:v>0.5</c:v>
                </c:pt>
                <c:pt idx="2">
                  <c:v>0.45</c:v>
                </c:pt>
                <c:pt idx="3">
                  <c:v>0.5</c:v>
                </c:pt>
                <c:pt idx="4">
                  <c:v>0.75</c:v>
                </c:pt>
              </c:numCache>
            </c:numRef>
          </c:val>
          <c:extLst>
            <c:ext xmlns:c16="http://schemas.microsoft.com/office/drawing/2014/chart" uri="{C3380CC4-5D6E-409C-BE32-E72D297353CC}">
              <c16:uniqueId val="{00000001-569D-45B0-A3AD-B19E902A2DAE}"/>
            </c:ext>
          </c:extLst>
        </c:ser>
        <c:ser>
          <c:idx val="2"/>
          <c:order val="2"/>
          <c:tx>
            <c:strRef>
              <c:f>'hage till mage'!$A$111</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mage'!$B$111:$F$111</c:f>
              <c:numCache>
                <c:formatCode>0.00</c:formatCode>
                <c:ptCount val="5"/>
                <c:pt idx="0">
                  <c:v>0.58499999999999996</c:v>
                </c:pt>
                <c:pt idx="1">
                  <c:v>0.35</c:v>
                </c:pt>
                <c:pt idx="2">
                  <c:v>0.39600000000000002</c:v>
                </c:pt>
                <c:pt idx="3">
                  <c:v>0.44</c:v>
                </c:pt>
                <c:pt idx="4">
                  <c:v>0.66</c:v>
                </c:pt>
              </c:numCache>
            </c:numRef>
          </c:val>
          <c:extLst>
            <c:ext xmlns:c16="http://schemas.microsoft.com/office/drawing/2014/chart" uri="{C3380CC4-5D6E-409C-BE32-E72D297353CC}">
              <c16:uniqueId val="{00000002-569D-45B0-A3AD-B19E902A2DAE}"/>
            </c:ext>
          </c:extLst>
        </c:ser>
        <c:ser>
          <c:idx val="3"/>
          <c:order val="3"/>
          <c:tx>
            <c:strRef>
              <c:f>'hage till mage'!$A$112</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mage'!$B$112:$F$112</c:f>
              <c:numCache>
                <c:formatCode>0.00</c:formatCode>
                <c:ptCount val="5"/>
                <c:pt idx="0">
                  <c:v>0.46765879614233452</c:v>
                </c:pt>
                <c:pt idx="1">
                  <c:v>0.31177253076155637</c:v>
                </c:pt>
                <c:pt idx="2">
                  <c:v>0.28059527768540071</c:v>
                </c:pt>
                <c:pt idx="3">
                  <c:v>0.31177253076155637</c:v>
                </c:pt>
                <c:pt idx="4">
                  <c:v>0.41418302945301549</c:v>
                </c:pt>
              </c:numCache>
            </c:numRef>
          </c:val>
          <c:extLst>
            <c:ext xmlns:c16="http://schemas.microsoft.com/office/drawing/2014/chart" uri="{C3380CC4-5D6E-409C-BE32-E72D297353CC}">
              <c16:uniqueId val="{00000003-569D-45B0-A3AD-B19E902A2DAE}"/>
            </c:ext>
          </c:extLst>
        </c:ser>
        <c:ser>
          <c:idx val="4"/>
          <c:order val="4"/>
          <c:tx>
            <c:strRef>
              <c:f>'hage till mage'!$A$113</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mage'!$B$113:$F$113</c:f>
              <c:numCache>
                <c:formatCode>0.00</c:formatCode>
                <c:ptCount val="5"/>
                <c:pt idx="0">
                  <c:v>0.35898379970544908</c:v>
                </c:pt>
                <c:pt idx="1">
                  <c:v>0.23932253313696611</c:v>
                </c:pt>
                <c:pt idx="2">
                  <c:v>0.2153902798232695</c:v>
                </c:pt>
                <c:pt idx="3">
                  <c:v>0.23932253313696614</c:v>
                </c:pt>
                <c:pt idx="4">
                  <c:v>0.31793478260869568</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r>
              <a:rPr lang="sv-SE"/>
              <a:t>Från hage till mage rött kött och kyckling 2023</a:t>
            </a:r>
          </a:p>
        </c:rich>
      </c:tx>
      <c:layout>
        <c:manualLayout>
          <c:xMode val="edge"/>
          <c:yMode val="edge"/>
          <c:x val="0.26624999504059238"/>
          <c:y val="2.200824832755725E-2"/>
        </c:manualLayout>
      </c:layout>
      <c:overlay val="0"/>
      <c:spPr>
        <a:noFill/>
        <a:ln>
          <a:noFill/>
        </a:ln>
        <a:effectLst/>
      </c:spPr>
      <c:txPr>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0847857276488654"/>
          <c:y val="8.3411261161441985E-2"/>
          <c:w val="0.87020360428382948"/>
          <c:h val="0.57152409935684356"/>
        </c:manualLayout>
      </c:layout>
      <c:barChart>
        <c:barDir val="col"/>
        <c:grouping val="clustered"/>
        <c:varyColors val="0"/>
        <c:ser>
          <c:idx val="0"/>
          <c:order val="0"/>
          <c:tx>
            <c:strRef>
              <c:f>'hage till mage'!$A$66</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mage'!$F$66:$G$66</c:f>
              <c:numCache>
                <c:formatCode>0.0</c:formatCode>
                <c:ptCount val="2"/>
                <c:pt idx="0">
                  <c:v>92.728666666666669</c:v>
                </c:pt>
                <c:pt idx="1">
                  <c:v>31.268000000000001</c:v>
                </c:pt>
              </c:numCache>
            </c:numRef>
          </c:val>
          <c:extLst>
            <c:ext xmlns:c16="http://schemas.microsoft.com/office/drawing/2014/chart" uri="{C3380CC4-5D6E-409C-BE32-E72D297353CC}">
              <c16:uniqueId val="{00000000-569D-45B0-A3AD-B19E902A2DAE}"/>
            </c:ext>
          </c:extLst>
        </c:ser>
        <c:ser>
          <c:idx val="1"/>
          <c:order val="1"/>
          <c:tx>
            <c:strRef>
              <c:f>'hage till mage'!$A$67</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mage'!$F$67:$G$67</c:f>
              <c:numCache>
                <c:formatCode>0.0</c:formatCode>
                <c:ptCount val="2"/>
                <c:pt idx="0">
                  <c:v>55.516999999999996</c:v>
                </c:pt>
                <c:pt idx="1">
                  <c:v>23.451000000000001</c:v>
                </c:pt>
              </c:numCache>
            </c:numRef>
          </c:val>
          <c:extLst>
            <c:ext xmlns:c16="http://schemas.microsoft.com/office/drawing/2014/chart" uri="{C3380CC4-5D6E-409C-BE32-E72D297353CC}">
              <c16:uniqueId val="{00000001-569D-45B0-A3AD-B19E902A2DAE}"/>
            </c:ext>
          </c:extLst>
        </c:ser>
        <c:ser>
          <c:idx val="2"/>
          <c:order val="2"/>
          <c:tx>
            <c:strRef>
              <c:f>'hage till mage'!$A$68</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mage'!$F$68:$G$68</c:f>
              <c:numCache>
                <c:formatCode>0.0</c:formatCode>
                <c:ptCount val="2"/>
                <c:pt idx="0">
                  <c:v>41.643659999999997</c:v>
                </c:pt>
                <c:pt idx="1">
                  <c:v>20.636880000000001</c:v>
                </c:pt>
              </c:numCache>
            </c:numRef>
          </c:val>
          <c:extLst>
            <c:ext xmlns:c16="http://schemas.microsoft.com/office/drawing/2014/chart" uri="{C3380CC4-5D6E-409C-BE32-E72D297353CC}">
              <c16:uniqueId val="{00000002-569D-45B0-A3AD-B19E902A2DAE}"/>
            </c:ext>
          </c:extLst>
        </c:ser>
        <c:ser>
          <c:idx val="3"/>
          <c:order val="3"/>
          <c:tx>
            <c:strRef>
              <c:f>'hage till mage'!$A$69</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mage'!$F$69:$G$69</c:f>
              <c:numCache>
                <c:formatCode>0.0</c:formatCode>
                <c:ptCount val="2"/>
                <c:pt idx="0">
                  <c:v>34.617351180578645</c:v>
                </c:pt>
                <c:pt idx="1">
                  <c:v>12.950674964936889</c:v>
                </c:pt>
              </c:numCache>
            </c:numRef>
          </c:val>
          <c:extLst>
            <c:ext xmlns:c16="http://schemas.microsoft.com/office/drawing/2014/chart" uri="{C3380CC4-5D6E-409C-BE32-E72D297353CC}">
              <c16:uniqueId val="{00000003-569D-45B0-A3AD-B19E902A2DAE}"/>
            </c:ext>
          </c:extLst>
        </c:ser>
        <c:ser>
          <c:idx val="4"/>
          <c:order val="4"/>
          <c:tx>
            <c:strRef>
              <c:f>'hage till mage'!$A$70</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mage'!$F$70:$G$70</c:f>
              <c:numCache>
                <c:formatCode>0.0</c:formatCode>
                <c:ptCount val="2"/>
                <c:pt idx="0">
                  <c:v>26.572938144329893</c:v>
                </c:pt>
                <c:pt idx="1">
                  <c:v>9.9411847826086976</c:v>
                </c:pt>
              </c:numCache>
            </c:numRef>
          </c:val>
          <c:extLst>
            <c:ext xmlns:c16="http://schemas.microsoft.com/office/drawing/2014/chart" uri="{C3380CC4-5D6E-409C-BE32-E72D297353CC}">
              <c16:uniqueId val="{00000004-569D-45B0-A3AD-B19E902A2DAE}"/>
            </c:ext>
          </c:extLst>
        </c:ser>
        <c:ser>
          <c:idx val="5"/>
          <c:order val="5"/>
          <c:tx>
            <c:strRef>
              <c:f>'hage till mage'!$A$71</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mage'!$F$71:$G$71</c:f>
              <c:numCache>
                <c:formatCode>General</c:formatCode>
                <c:ptCount val="2"/>
                <c:pt idx="0" formatCode="0.0">
                  <c:v>26</c:v>
                </c:pt>
              </c:numCache>
            </c:numRef>
          </c:val>
          <c:extLst>
            <c:ext xmlns:c16="http://schemas.microsoft.com/office/drawing/2014/chart" uri="{C3380CC4-5D6E-409C-BE32-E72D297353CC}">
              <c16:uniqueId val="{0000000C-A654-495F-9506-CEABD171442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956112447014452E-2"/>
          <c:y val="0.6946327384391171"/>
          <c:w val="0.42793217727761179"/>
          <c:h val="0.294363137397104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304798</xdr:colOff>
      <xdr:row>19</xdr:row>
      <xdr:rowOff>103185</xdr:rowOff>
    </xdr:from>
    <xdr:to>
      <xdr:col>17</xdr:col>
      <xdr:colOff>409575</xdr:colOff>
      <xdr:row>53</xdr:row>
      <xdr:rowOff>38101</xdr:rowOff>
    </xdr:to>
    <xdr:graphicFrame macro="">
      <xdr:nvGraphicFramePr>
        <xdr:cNvPr id="2" name="Diagram 1" descr="Figuren visar utvecklingen av den svenska totalkonsumtionen av kött 1990-2020 i kg/capita uppdelat på köttslag" title="Totalkonsumtionen av kött 1990-202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12</xdr:row>
      <xdr:rowOff>133350</xdr:rowOff>
    </xdr:from>
    <xdr:to>
      <xdr:col>19</xdr:col>
      <xdr:colOff>95250</xdr:colOff>
      <xdr:row>42</xdr:row>
      <xdr:rowOff>98424</xdr:rowOff>
    </xdr:to>
    <xdr:graphicFrame macro="">
      <xdr:nvGraphicFramePr>
        <xdr:cNvPr id="3" name="Diagram 2" descr="Figuren visar utvecklingen av den svenska konsumtionen av mejeriprodukter" title="Svensk konsumtion av mejeriprodukt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463550</xdr:colOff>
      <xdr:row>13</xdr:row>
      <xdr:rowOff>123824</xdr:rowOff>
    </xdr:from>
    <xdr:to>
      <xdr:col>32</xdr:col>
      <xdr:colOff>425450</xdr:colOff>
      <xdr:row>40</xdr:row>
      <xdr:rowOff>63500</xdr:rowOff>
    </xdr:to>
    <xdr:graphicFrame macro="">
      <xdr:nvGraphicFramePr>
        <xdr:cNvPr id="2" name="Diagram 1">
          <a:extLst>
            <a:ext uri="{FF2B5EF4-FFF2-40B4-BE49-F238E27FC236}">
              <a16:creationId xmlns:a16="http://schemas.microsoft.com/office/drawing/2014/main" id="{97D32999-2D8B-41DC-868B-8DBF94B73F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444500</xdr:colOff>
      <xdr:row>7</xdr:row>
      <xdr:rowOff>117474</xdr:rowOff>
    </xdr:from>
    <xdr:to>
      <xdr:col>20</xdr:col>
      <xdr:colOff>190500</xdr:colOff>
      <xdr:row>34</xdr:row>
      <xdr:rowOff>57150</xdr:rowOff>
    </xdr:to>
    <xdr:graphicFrame macro="">
      <xdr:nvGraphicFramePr>
        <xdr:cNvPr id="3" name="Diagram 2" descr="Figuren visar utvekclingen av den svenska totalkonsumtionen av ägg" title="Svensk totalkonsumtion av ägg">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44450</xdr:colOff>
      <xdr:row>21</xdr:row>
      <xdr:rowOff>101600</xdr:rowOff>
    </xdr:from>
    <xdr:to>
      <xdr:col>15</xdr:col>
      <xdr:colOff>330200</xdr:colOff>
      <xdr:row>48</xdr:row>
      <xdr:rowOff>142875</xdr:rowOff>
    </xdr:to>
    <xdr:graphicFrame macro="">
      <xdr:nvGraphicFramePr>
        <xdr:cNvPr id="2" name="Diagram 1" descr="Figuren visar konsumtionen av kött på gaffeln i relation till kostrådet uttryckt i gram per vecka för vuxna svenskar från 1990" title="Konsumtionen av kött i relation till kostråd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73</xdr:row>
      <xdr:rowOff>114300</xdr:rowOff>
    </xdr:from>
    <xdr:to>
      <xdr:col>10</xdr:col>
      <xdr:colOff>19050</xdr:colOff>
      <xdr:row>96</xdr:row>
      <xdr:rowOff>142875</xdr:rowOff>
    </xdr:to>
    <xdr:graphicFrame macro="">
      <xdr:nvGraphicFramePr>
        <xdr:cNvPr id="3" name="Diagram 2" descr="Figuren visar utbytet från hage till mage för grupperna rött kött och kyckling 2010 samt relationen till kostårdet" title="Från hage till mage rött kött och kyckling 2010">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142875</xdr:rowOff>
    </xdr:from>
    <xdr:to>
      <xdr:col>10</xdr:col>
      <xdr:colOff>466726</xdr:colOff>
      <xdr:row>134</xdr:row>
      <xdr:rowOff>155574</xdr:rowOff>
    </xdr:to>
    <xdr:graphicFrame macro="">
      <xdr:nvGraphicFramePr>
        <xdr:cNvPr id="5" name="Diagram 4" descr="Figuren visar utbytet från hage till mage för samtliga köttslag det senaste helåret, alltså hur mycekt som går bort i vikt vid varje steg utifrån en teoretisk beräkning" title="Utbyte från hage till mage per köttslag">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184150</xdr:colOff>
      <xdr:row>113</xdr:row>
      <xdr:rowOff>152400</xdr:rowOff>
    </xdr:from>
    <xdr:to>
      <xdr:col>25</xdr:col>
      <xdr:colOff>76200</xdr:colOff>
      <xdr:row>134</xdr:row>
      <xdr:rowOff>149224</xdr:rowOff>
    </xdr:to>
    <xdr:graphicFrame macro="">
      <xdr:nvGraphicFramePr>
        <xdr:cNvPr id="6" name="Diagram 5" descr="Figuren visar hur mycket som går bort i varje steg från hage till mage baserat på ett kg levande vikt " title="Utbyte från hage till mage baserat på 1 kg levande vikt">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196850</xdr:colOff>
      <xdr:row>73</xdr:row>
      <xdr:rowOff>104775</xdr:rowOff>
    </xdr:from>
    <xdr:to>
      <xdr:col>23</xdr:col>
      <xdr:colOff>285750</xdr:colOff>
      <xdr:row>96</xdr:row>
      <xdr:rowOff>120651</xdr:rowOff>
    </xdr:to>
    <xdr:graphicFrame macro="">
      <xdr:nvGraphicFramePr>
        <xdr:cNvPr id="7" name="Diagram 6" descr="Figuren visar utbytet från hage till mage för grupperna rött kött och kyckling samt relationen till kostrådet det senaste året" title="Från hage till mage rött kött och kyckling">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828675</xdr:colOff>
      <xdr:row>34</xdr:row>
      <xdr:rowOff>101600</xdr:rowOff>
    </xdr:from>
    <xdr:to>
      <xdr:col>8</xdr:col>
      <xdr:colOff>361949</xdr:colOff>
      <xdr:row>39</xdr:row>
      <xdr:rowOff>6350</xdr:rowOff>
    </xdr:to>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828675" y="6931025"/>
          <a:ext cx="5619749" cy="904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100"/>
            <a:t>Den genomsnittliga konsumtionen "på gaffeln" av rött kött hos vuxna 2023 låg 2 procent över Livsmedelsverkets</a:t>
          </a:r>
          <a:r>
            <a:rPr lang="sv-SE" sz="1100" baseline="0"/>
            <a:t> kostråd på 500 gram. Om beräkningen istället utgår från de senaste nordiska näringsrekommendationerna (NNR 2023), som också påverkar kostrådet, är konsumtionen av rött kött 46 procent högre än den rekommenderade nivån. Kyckling omfattas inte av kvantitativa rekommendationer i kostrådet. </a:t>
          </a:r>
          <a:endParaRPr lang="sv-SE"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0.42101</cdr:x>
      <cdr:y>0.81279</cdr:y>
    </cdr:from>
    <cdr:to>
      <cdr:x>0.96501</cdr:x>
      <cdr:y>0.91215</cdr:y>
    </cdr:to>
    <cdr:sp macro="" textlink="">
      <cdr:nvSpPr>
        <cdr:cNvPr id="2" name="textruta 1"/>
        <cdr:cNvSpPr txBox="1"/>
      </cdr:nvSpPr>
      <cdr:spPr>
        <a:xfrm xmlns:a="http://schemas.openxmlformats.org/drawingml/2006/main">
          <a:off x="2979531" y="3759950"/>
          <a:ext cx="3849896" cy="459625"/>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2010 låg 25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0.41279</cdr:x>
      <cdr:y>0.7923</cdr:y>
    </cdr:from>
    <cdr:to>
      <cdr:x>0.97723</cdr:x>
      <cdr:y>0.89133</cdr:y>
    </cdr:to>
    <cdr:sp macro="" textlink="">
      <cdr:nvSpPr>
        <cdr:cNvPr id="2" name="textruta 1"/>
        <cdr:cNvSpPr txBox="1"/>
      </cdr:nvSpPr>
      <cdr:spPr>
        <a:xfrm xmlns:a="http://schemas.openxmlformats.org/drawingml/2006/main">
          <a:off x="2705095" y="3657600"/>
          <a:ext cx="3698879" cy="457200"/>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2023 låg 2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Köttkonsumtion" displayName="Köttkonsumtion" ref="A5:AK12" totalsRowShown="0" headerRowDxfId="260" dataDxfId="259">
  <autoFilter ref="A5:AK12" xr:uid="{00000000-0009-0000-0100-000009000000}"/>
  <tableColumns count="37">
    <tableColumn id="1" xr3:uid="{00000000-0010-0000-0000-000001000000}" name="Köttslag, kg/capita" dataDxfId="258"/>
    <tableColumn id="2" xr3:uid="{00000000-0010-0000-0000-000002000000}" name="1990" dataDxfId="257"/>
    <tableColumn id="3" xr3:uid="{00000000-0010-0000-0000-000003000000}" name="1991" dataDxfId="256"/>
    <tableColumn id="4" xr3:uid="{00000000-0010-0000-0000-000004000000}" name="1992" dataDxfId="255"/>
    <tableColumn id="5" xr3:uid="{00000000-0010-0000-0000-000005000000}" name="1993" dataDxfId="254"/>
    <tableColumn id="6" xr3:uid="{00000000-0010-0000-0000-000006000000}" name="1994" dataDxfId="253"/>
    <tableColumn id="7" xr3:uid="{00000000-0010-0000-0000-000007000000}" name="1995" dataDxfId="252"/>
    <tableColumn id="8" xr3:uid="{00000000-0010-0000-0000-000008000000}" name="1996" dataDxfId="251"/>
    <tableColumn id="9" xr3:uid="{00000000-0010-0000-0000-000009000000}" name="1997" dataDxfId="250"/>
    <tableColumn id="10" xr3:uid="{00000000-0010-0000-0000-00000A000000}" name="1998" dataDxfId="249"/>
    <tableColumn id="11" xr3:uid="{00000000-0010-0000-0000-00000B000000}" name="1999" dataDxfId="248"/>
    <tableColumn id="12" xr3:uid="{00000000-0010-0000-0000-00000C000000}" name="2000" dataDxfId="247"/>
    <tableColumn id="13" xr3:uid="{00000000-0010-0000-0000-00000D000000}" name="2001" dataDxfId="246"/>
    <tableColumn id="14" xr3:uid="{00000000-0010-0000-0000-00000E000000}" name="2002" dataDxfId="245"/>
    <tableColumn id="15" xr3:uid="{00000000-0010-0000-0000-00000F000000}" name="2003" dataDxfId="244"/>
    <tableColumn id="16" xr3:uid="{00000000-0010-0000-0000-000010000000}" name="2004" dataDxfId="243"/>
    <tableColumn id="17" xr3:uid="{00000000-0010-0000-0000-000011000000}" name="2005" dataDxfId="242"/>
    <tableColumn id="18" xr3:uid="{00000000-0010-0000-0000-000012000000}" name="2006" dataDxfId="241"/>
    <tableColumn id="19" xr3:uid="{00000000-0010-0000-0000-000013000000}" name="2007" dataDxfId="240"/>
    <tableColumn id="20" xr3:uid="{00000000-0010-0000-0000-000014000000}" name="2008" dataDxfId="239"/>
    <tableColumn id="21" xr3:uid="{00000000-0010-0000-0000-000015000000}" name="2009" dataDxfId="238"/>
    <tableColumn id="22" xr3:uid="{00000000-0010-0000-0000-000016000000}" name="2010" dataDxfId="237"/>
    <tableColumn id="23" xr3:uid="{00000000-0010-0000-0000-000017000000}" name="2011" dataDxfId="236"/>
    <tableColumn id="24" xr3:uid="{00000000-0010-0000-0000-000018000000}" name="2012" dataDxfId="235"/>
    <tableColumn id="25" xr3:uid="{00000000-0010-0000-0000-000019000000}" name="2013" dataDxfId="234"/>
    <tableColumn id="26" xr3:uid="{00000000-0010-0000-0000-00001A000000}" name="2014" dataDxfId="233"/>
    <tableColumn id="27" xr3:uid="{00000000-0010-0000-0000-00001B000000}" name="2015" dataDxfId="232"/>
    <tableColumn id="28" xr3:uid="{00000000-0010-0000-0000-00001C000000}" name="2016" dataDxfId="231"/>
    <tableColumn id="29" xr3:uid="{00000000-0010-0000-0000-00001D000000}" name="2017" dataDxfId="230"/>
    <tableColumn id="30" xr3:uid="{00000000-0010-0000-0000-00001E000000}" name="2018" dataDxfId="229"/>
    <tableColumn id="31" xr3:uid="{00000000-0010-0000-0000-00001F000000}" name="2019" dataDxfId="228"/>
    <tableColumn id="32" xr3:uid="{00000000-0010-0000-0000-000020000000}" name="2020" dataDxfId="227"/>
    <tableColumn id="33" xr3:uid="{00000000-0010-0000-0000-000021000000}" name="2021" dataDxfId="226"/>
    <tableColumn id="34" xr3:uid="{00000000-0010-0000-0000-000022000000}" name="2022" dataDxfId="225"/>
    <tableColumn id="35" xr3:uid="{00000000-0010-0000-0000-000023000000}" name="2023" dataDxfId="224" dataCellStyle="Procent"/>
    <tableColumn id="36" xr3:uid="{24ADE6F8-58DA-44A1-9B11-8BED73D7069C}" name="2023 Q1+Q2" dataDxfId="223"/>
    <tableColumn id="37" xr3:uid="{92D1EAFA-847F-4872-8907-23680DD120BB}" name="2024 Q1+Q2" dataDxfId="22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Beräkning4" displayName="Beräkning4" ref="A108:F113" totalsRowShown="0" headerRowDxfId="8" dataDxfId="7" tableBorderDxfId="6">
  <autoFilter ref="A108:F113" xr:uid="{00000000-0009-0000-0100-000006000000}"/>
  <tableColumns count="6">
    <tableColumn id="1" xr3:uid="{00000000-0010-0000-0900-000001000000}" name="Konsumtionsnivå" dataDxfId="5"/>
    <tableColumn id="2" xr3:uid="{00000000-0010-0000-0900-000002000000}" name="Gris" dataDxfId="4"/>
    <tableColumn id="3" xr3:uid="{00000000-0010-0000-0900-000003000000}" name="Nöt" dataDxfId="3"/>
    <tableColumn id="4" xr3:uid="{00000000-0010-0000-0900-000004000000}" name="Får" dataDxfId="2"/>
    <tableColumn id="5" xr3:uid="{00000000-0010-0000-0900-000005000000}" name="Övrigt kött" dataDxfId="1"/>
    <tableColumn id="6" xr3:uid="{00000000-0010-0000-0900-000006000000}" name="Matfågel"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Övrigtkött" displayName="Övrigtkött" ref="A14:AK19" totalsRowShown="0" headerRowDxfId="221" dataDxfId="220">
  <autoFilter ref="A14:AK19" xr:uid="{00000000-0009-0000-0100-00000A000000}"/>
  <tableColumns count="37">
    <tableColumn id="1" xr3:uid="{00000000-0010-0000-0100-000001000000}" name="Övrigt kött, kg/capita" dataDxfId="219"/>
    <tableColumn id="2" xr3:uid="{00000000-0010-0000-0100-000002000000}" name="1990" dataDxfId="218"/>
    <tableColumn id="3" xr3:uid="{00000000-0010-0000-0100-000003000000}" name="1991" dataDxfId="217"/>
    <tableColumn id="4" xr3:uid="{00000000-0010-0000-0100-000004000000}" name="1992" dataDxfId="216"/>
    <tableColumn id="5" xr3:uid="{00000000-0010-0000-0100-000005000000}" name="1993" dataDxfId="215"/>
    <tableColumn id="6" xr3:uid="{00000000-0010-0000-0100-000006000000}" name="1994" dataDxfId="214"/>
    <tableColumn id="7" xr3:uid="{00000000-0010-0000-0100-000007000000}" name="1995" dataDxfId="213"/>
    <tableColumn id="8" xr3:uid="{00000000-0010-0000-0100-000008000000}" name="1996" dataDxfId="212"/>
    <tableColumn id="9" xr3:uid="{00000000-0010-0000-0100-000009000000}" name="1997" dataDxfId="211"/>
    <tableColumn id="10" xr3:uid="{00000000-0010-0000-0100-00000A000000}" name="1998" dataDxfId="210"/>
    <tableColumn id="11" xr3:uid="{00000000-0010-0000-0100-00000B000000}" name="1999" dataDxfId="209"/>
    <tableColumn id="12" xr3:uid="{00000000-0010-0000-0100-00000C000000}" name="2000" dataDxfId="208"/>
    <tableColumn id="13" xr3:uid="{00000000-0010-0000-0100-00000D000000}" name="2001" dataDxfId="207"/>
    <tableColumn id="14" xr3:uid="{00000000-0010-0000-0100-00000E000000}" name="2002" dataDxfId="206"/>
    <tableColumn id="15" xr3:uid="{00000000-0010-0000-0100-00000F000000}" name="2003" dataDxfId="205"/>
    <tableColumn id="16" xr3:uid="{00000000-0010-0000-0100-000010000000}" name="2004" dataDxfId="204"/>
    <tableColumn id="17" xr3:uid="{00000000-0010-0000-0100-000011000000}" name="2005" dataDxfId="203"/>
    <tableColumn id="18" xr3:uid="{00000000-0010-0000-0100-000012000000}" name="2006" dataDxfId="202"/>
    <tableColumn id="19" xr3:uid="{00000000-0010-0000-0100-000013000000}" name="2007" dataDxfId="201"/>
    <tableColumn id="20" xr3:uid="{00000000-0010-0000-0100-000014000000}" name="2008" dataDxfId="200"/>
    <tableColumn id="21" xr3:uid="{00000000-0010-0000-0100-000015000000}" name="2009" dataDxfId="199"/>
    <tableColumn id="22" xr3:uid="{00000000-0010-0000-0100-000016000000}" name="2010" dataDxfId="198"/>
    <tableColumn id="23" xr3:uid="{00000000-0010-0000-0100-000017000000}" name="2011" dataDxfId="197"/>
    <tableColumn id="24" xr3:uid="{00000000-0010-0000-0100-000018000000}" name="2012" dataDxfId="196"/>
    <tableColumn id="25" xr3:uid="{00000000-0010-0000-0100-000019000000}" name="2013" dataDxfId="195"/>
    <tableColumn id="26" xr3:uid="{00000000-0010-0000-0100-00001A000000}" name="2014" dataDxfId="194"/>
    <tableColumn id="27" xr3:uid="{00000000-0010-0000-0100-00001B000000}" name="2015" dataDxfId="193"/>
    <tableColumn id="28" xr3:uid="{00000000-0010-0000-0100-00001C000000}" name="2016" dataDxfId="192"/>
    <tableColumn id="29" xr3:uid="{00000000-0010-0000-0100-00001D000000}" name="2017" dataDxfId="191"/>
    <tableColumn id="30" xr3:uid="{00000000-0010-0000-0100-00001E000000}" name="2018" dataDxfId="190"/>
    <tableColumn id="31" xr3:uid="{00000000-0010-0000-0100-00001F000000}" name="2019" dataDxfId="189"/>
    <tableColumn id="32" xr3:uid="{00000000-0010-0000-0100-000020000000}" name="2020" dataDxfId="188"/>
    <tableColumn id="33" xr3:uid="{00000000-0010-0000-0100-000021000000}" name="2021" dataDxfId="187"/>
    <tableColumn id="34" xr3:uid="{4E7F48CF-20DB-457F-8C00-964A3336FB30}" name="2022" dataDxfId="186"/>
    <tableColumn id="35" xr3:uid="{99CC9A3A-449E-4208-9377-AD6DE6982CB1}" name="2023" dataDxfId="185"/>
    <tableColumn id="36" xr3:uid="{5B9FFA35-46AB-4F40-862A-0D98DB183A36}" name="2023-Q1+Q2" dataDxfId="184"/>
    <tableColumn id="37" xr3:uid="{921023BB-84C0-491E-8678-CE1C210B914D}" name="2024 Q1+Q2" dataDxfId="18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MEjerikonsumtion" displayName="MEjerikonsumtion" ref="A4:AE11" totalsRowShown="0" headerRowDxfId="182" dataDxfId="181">
  <autoFilter ref="A4:AE11" xr:uid="{00000000-0009-0000-0100-000008000000}"/>
  <tableColumns count="31">
    <tableColumn id="1" xr3:uid="{00000000-0010-0000-0200-000001000000}" name="Produktkategori" dataDxfId="180"/>
    <tableColumn id="2" xr3:uid="{00000000-0010-0000-0200-000002000000}" name="1995" dataDxfId="179"/>
    <tableColumn id="3" xr3:uid="{00000000-0010-0000-0200-000003000000}" name="1996" dataDxfId="178"/>
    <tableColumn id="4" xr3:uid="{00000000-0010-0000-0200-000004000000}" name="1997" dataDxfId="177"/>
    <tableColumn id="5" xr3:uid="{00000000-0010-0000-0200-000005000000}" name="1998" dataDxfId="176"/>
    <tableColumn id="6" xr3:uid="{00000000-0010-0000-0200-000006000000}" name="1999" dataDxfId="175"/>
    <tableColumn id="7" xr3:uid="{00000000-0010-0000-0200-000007000000}" name="2000" dataDxfId="174"/>
    <tableColumn id="8" xr3:uid="{00000000-0010-0000-0200-000008000000}" name="2001" dataDxfId="173"/>
    <tableColumn id="9" xr3:uid="{00000000-0010-0000-0200-000009000000}" name="2002" dataDxfId="172"/>
    <tableColumn id="10" xr3:uid="{00000000-0010-0000-0200-00000A000000}" name="2003" dataDxfId="171"/>
    <tableColumn id="11" xr3:uid="{00000000-0010-0000-0200-00000B000000}" name="2004" dataDxfId="170"/>
    <tableColumn id="12" xr3:uid="{00000000-0010-0000-0200-00000C000000}" name="2005" dataDxfId="169"/>
    <tableColumn id="13" xr3:uid="{00000000-0010-0000-0200-00000D000000}" name="2006" dataDxfId="168"/>
    <tableColumn id="14" xr3:uid="{00000000-0010-0000-0200-00000E000000}" name="2007" dataDxfId="167"/>
    <tableColumn id="15" xr3:uid="{00000000-0010-0000-0200-00000F000000}" name="2008" dataDxfId="166"/>
    <tableColumn id="16" xr3:uid="{00000000-0010-0000-0200-000010000000}" name="2009" dataDxfId="165"/>
    <tableColumn id="17" xr3:uid="{00000000-0010-0000-0200-000011000000}" name="2010" dataDxfId="164"/>
    <tableColumn id="18" xr3:uid="{00000000-0010-0000-0200-000012000000}" name="2011" dataDxfId="163"/>
    <tableColumn id="19" xr3:uid="{00000000-0010-0000-0200-000013000000}" name="2012" dataDxfId="162"/>
    <tableColumn id="20" xr3:uid="{00000000-0010-0000-0200-000014000000}" name="2013" dataDxfId="161"/>
    <tableColumn id="21" xr3:uid="{00000000-0010-0000-0200-000015000000}" name="2014" dataDxfId="160"/>
    <tableColumn id="22" xr3:uid="{00000000-0010-0000-0200-000016000000}" name="2015" dataDxfId="159"/>
    <tableColumn id="23" xr3:uid="{00000000-0010-0000-0200-000017000000}" name="2016" dataDxfId="158"/>
    <tableColumn id="24" xr3:uid="{00000000-0010-0000-0200-000018000000}" name="2017" dataDxfId="157"/>
    <tableColumn id="25" xr3:uid="{00000000-0010-0000-0200-000019000000}" name="2018" dataDxfId="156"/>
    <tableColumn id="26" xr3:uid="{00000000-0010-0000-0200-00001A000000}" name="2019" dataDxfId="155"/>
    <tableColumn id="27" xr3:uid="{00000000-0010-0000-0200-00001B000000}" name="2020" dataDxfId="154"/>
    <tableColumn id="29" xr3:uid="{00000000-0010-0000-0200-00001D000000}" name="2021" dataDxfId="153"/>
    <tableColumn id="28" xr3:uid="{00000000-0010-0000-0200-00001C000000}" name="2022" dataDxfId="152" dataCellStyle="Procent"/>
    <tableColumn id="31" xr3:uid="{03192ED9-6A1F-43CD-9E7F-38ECCE28A665}" name="2023" dataDxfId="151"/>
    <tableColumn id="30" xr3:uid="{A119B663-C8F5-4D91-A2F2-32555F456A8B}" name="23/22" dataDxfId="150" dataCellStyle="Procent">
      <calculatedColumnFormula>SUM(AD5-AC5)/AC5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Äggknsumtion" displayName="Äggknsumtion" ref="A6:AJ7" totalsRowShown="0" headerRowDxfId="149" dataDxfId="148">
  <autoFilter ref="A6:AJ7" xr:uid="{00000000-0009-0000-0100-000007000000}"/>
  <tableColumns count="36">
    <tableColumn id="1" xr3:uid="{00000000-0010-0000-0300-000001000000}" name="Produktkategori" dataDxfId="147"/>
    <tableColumn id="2" xr3:uid="{00000000-0010-0000-0300-000002000000}" name="1990" dataDxfId="146"/>
    <tableColumn id="3" xr3:uid="{00000000-0010-0000-0300-000003000000}" name="1991" dataDxfId="145"/>
    <tableColumn id="4" xr3:uid="{00000000-0010-0000-0300-000004000000}" name="1992" dataDxfId="144"/>
    <tableColumn id="5" xr3:uid="{00000000-0010-0000-0300-000005000000}" name="1993" dataDxfId="143"/>
    <tableColumn id="6" xr3:uid="{00000000-0010-0000-0300-000006000000}" name="1994" dataDxfId="142"/>
    <tableColumn id="7" xr3:uid="{00000000-0010-0000-0300-000007000000}" name="1995" dataDxfId="141"/>
    <tableColumn id="8" xr3:uid="{00000000-0010-0000-0300-000008000000}" name="1996" dataDxfId="140"/>
    <tableColumn id="9" xr3:uid="{00000000-0010-0000-0300-000009000000}" name="1997" dataDxfId="139"/>
    <tableColumn id="10" xr3:uid="{00000000-0010-0000-0300-00000A000000}" name="1998" dataDxfId="138"/>
    <tableColumn id="11" xr3:uid="{00000000-0010-0000-0300-00000B000000}" name="1999" dataDxfId="137"/>
    <tableColumn id="12" xr3:uid="{00000000-0010-0000-0300-00000C000000}" name="2000" dataDxfId="136"/>
    <tableColumn id="13" xr3:uid="{00000000-0010-0000-0300-00000D000000}" name="2001" dataDxfId="135"/>
    <tableColumn id="14" xr3:uid="{00000000-0010-0000-0300-00000E000000}" name="2002" dataDxfId="134"/>
    <tableColumn id="15" xr3:uid="{00000000-0010-0000-0300-00000F000000}" name="2003" dataDxfId="133"/>
    <tableColumn id="16" xr3:uid="{00000000-0010-0000-0300-000010000000}" name="2004" dataDxfId="132"/>
    <tableColumn id="17" xr3:uid="{00000000-0010-0000-0300-000011000000}" name="2005" dataDxfId="131"/>
    <tableColumn id="18" xr3:uid="{00000000-0010-0000-0300-000012000000}" name="2006" dataDxfId="130"/>
    <tableColumn id="19" xr3:uid="{00000000-0010-0000-0300-000013000000}" name="2007" dataDxfId="129"/>
    <tableColumn id="20" xr3:uid="{00000000-0010-0000-0300-000014000000}" name="2008" dataDxfId="128"/>
    <tableColumn id="21" xr3:uid="{00000000-0010-0000-0300-000015000000}" name="2009" dataDxfId="127"/>
    <tableColumn id="22" xr3:uid="{00000000-0010-0000-0300-000016000000}" name="2010" dataDxfId="126"/>
    <tableColumn id="23" xr3:uid="{00000000-0010-0000-0300-000017000000}" name="2011" dataDxfId="125"/>
    <tableColumn id="24" xr3:uid="{00000000-0010-0000-0300-000018000000}" name="2012" dataDxfId="124"/>
    <tableColumn id="25" xr3:uid="{00000000-0010-0000-0300-000019000000}" name="2013" dataDxfId="123"/>
    <tableColumn id="26" xr3:uid="{00000000-0010-0000-0300-00001A000000}" name="2014" dataDxfId="122"/>
    <tableColumn id="27" xr3:uid="{00000000-0010-0000-0300-00001B000000}" name="2015" dataDxfId="121"/>
    <tableColumn id="28" xr3:uid="{00000000-0010-0000-0300-00001C000000}" name="2016" dataDxfId="120"/>
    <tableColumn id="29" xr3:uid="{00000000-0010-0000-0300-00001D000000}" name="2017" dataDxfId="119"/>
    <tableColumn id="30" xr3:uid="{00000000-0010-0000-0300-00001E000000}" name="2018" dataDxfId="118"/>
    <tableColumn id="31" xr3:uid="{00000000-0010-0000-0300-00001F000000}" name="2019" dataDxfId="117"/>
    <tableColumn id="32" xr3:uid="{00000000-0010-0000-0300-000020000000}" name="2020" dataDxfId="116"/>
    <tableColumn id="34" xr3:uid="{00000000-0010-0000-0300-000022000000}" name="2021" dataDxfId="115"/>
    <tableColumn id="35" xr3:uid="{48984C8C-9866-48B9-AF66-0D1ED4A173C1}" name="2022" dataDxfId="114"/>
    <tableColumn id="33" xr3:uid="{00000000-0010-0000-0300-000021000000}" name="2023" dataDxfId="113" dataCellStyle="Procent"/>
    <tableColumn id="36" xr3:uid="{AE415AC2-184A-4355-88B0-5CBE017104C1}" name="23/22" dataDxfId="112" dataCellStyle="Procent">
      <calculatedColumnFormula>SUM(AI7-AH7)/AH7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otalkonsumtion" displayName="Totalkonsumtion" ref="A4:AI10" totalsRowShown="0" headerRowDxfId="111" dataDxfId="110">
  <autoFilter ref="A4:AI10" xr:uid="{00000000-0009-0000-0100-000001000000}"/>
  <tableColumns count="35">
    <tableColumn id="1" xr3:uid="{00000000-0010-0000-0400-000001000000}" name="Köttslag" dataDxfId="109"/>
    <tableColumn id="2" xr3:uid="{00000000-0010-0000-0400-000002000000}" name="1990" dataDxfId="108"/>
    <tableColumn id="3" xr3:uid="{00000000-0010-0000-0400-000003000000}" name="1991" dataDxfId="107"/>
    <tableColumn id="4" xr3:uid="{00000000-0010-0000-0400-000004000000}" name="1992" dataDxfId="106"/>
    <tableColumn id="5" xr3:uid="{00000000-0010-0000-0400-000005000000}" name="1993" dataDxfId="105"/>
    <tableColumn id="6" xr3:uid="{00000000-0010-0000-0400-000006000000}" name="1994" dataDxfId="104"/>
    <tableColumn id="7" xr3:uid="{00000000-0010-0000-0400-000007000000}" name="1995" dataDxfId="103"/>
    <tableColumn id="8" xr3:uid="{00000000-0010-0000-0400-000008000000}" name="1996" dataDxfId="102"/>
    <tableColumn id="9" xr3:uid="{00000000-0010-0000-0400-000009000000}" name="1997" dataDxfId="101"/>
    <tableColumn id="10" xr3:uid="{00000000-0010-0000-0400-00000A000000}" name="1998" dataDxfId="100"/>
    <tableColumn id="11" xr3:uid="{00000000-0010-0000-0400-00000B000000}" name="1999" dataDxfId="99"/>
    <tableColumn id="12" xr3:uid="{00000000-0010-0000-0400-00000C000000}" name="2000" dataDxfId="98"/>
    <tableColumn id="13" xr3:uid="{00000000-0010-0000-0400-00000D000000}" name="2001" dataDxfId="97"/>
    <tableColumn id="14" xr3:uid="{00000000-0010-0000-0400-00000E000000}" name="2002" dataDxfId="96"/>
    <tableColumn id="15" xr3:uid="{00000000-0010-0000-0400-00000F000000}" name="2003" dataDxfId="95"/>
    <tableColumn id="16" xr3:uid="{00000000-0010-0000-0400-000010000000}" name="2004" dataDxfId="94"/>
    <tableColumn id="17" xr3:uid="{00000000-0010-0000-0400-000011000000}" name="2005" dataDxfId="93"/>
    <tableColumn id="18" xr3:uid="{00000000-0010-0000-0400-000012000000}" name="2006" dataDxfId="92"/>
    <tableColumn id="19" xr3:uid="{00000000-0010-0000-0400-000013000000}" name="2007" dataDxfId="91"/>
    <tableColumn id="20" xr3:uid="{00000000-0010-0000-0400-000014000000}" name="2008" dataDxfId="90"/>
    <tableColumn id="21" xr3:uid="{00000000-0010-0000-0400-000015000000}" name="2009" dataDxfId="89"/>
    <tableColumn id="22" xr3:uid="{00000000-0010-0000-0400-000016000000}" name="2010" dataDxfId="88"/>
    <tableColumn id="23" xr3:uid="{00000000-0010-0000-0400-000017000000}" name="2011" dataDxfId="87"/>
    <tableColumn id="24" xr3:uid="{00000000-0010-0000-0400-000018000000}" name="2012" dataDxfId="86"/>
    <tableColumn id="25" xr3:uid="{00000000-0010-0000-0400-000019000000}" name="2013" dataDxfId="85"/>
    <tableColumn id="26" xr3:uid="{00000000-0010-0000-0400-00001A000000}" name="2014" dataDxfId="84"/>
    <tableColumn id="27" xr3:uid="{00000000-0010-0000-0400-00001B000000}" name="2015" dataDxfId="83"/>
    <tableColumn id="28" xr3:uid="{00000000-0010-0000-0400-00001C000000}" name="2016" dataDxfId="82"/>
    <tableColumn id="29" xr3:uid="{00000000-0010-0000-0400-00001D000000}" name="2017" dataDxfId="81"/>
    <tableColumn id="30" xr3:uid="{00000000-0010-0000-0400-00001E000000}" name="2018" dataDxfId="80"/>
    <tableColumn id="31" xr3:uid="{00000000-0010-0000-0400-00001F000000}" name="2019" dataDxfId="79"/>
    <tableColumn id="32" xr3:uid="{00000000-0010-0000-0400-000020000000}" name="2020" dataDxfId="78"/>
    <tableColumn id="33" xr3:uid="{00000000-0010-0000-0400-000021000000}" name="2021" dataDxfId="77"/>
    <tableColumn id="34" xr3:uid="{977581E3-8988-4289-A492-AD5F4F258557}" name="2022" dataDxfId="76"/>
    <tableColumn id="35" xr3:uid="{9FD27FC6-CA2D-48D6-9A87-D055DB292DF8}" name="2023" dataDxfId="7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Verkligkonsumtion" displayName="Verkligkonsumtion" ref="A13:AI21" totalsRowShown="0" headerRowDxfId="74" dataDxfId="73">
  <autoFilter ref="A13:AI21" xr:uid="{00000000-0009-0000-0100-000002000000}"/>
  <tableColumns count="35">
    <tableColumn id="1" xr3:uid="{00000000-0010-0000-0500-000001000000}" name="Köttslag" dataDxfId="72"/>
    <tableColumn id="2" xr3:uid="{00000000-0010-0000-0500-000002000000}" name="1990" dataDxfId="71"/>
    <tableColumn id="3" xr3:uid="{00000000-0010-0000-0500-000003000000}" name="1991" dataDxfId="70"/>
    <tableColumn id="4" xr3:uid="{00000000-0010-0000-0500-000004000000}" name="1992" dataDxfId="69"/>
    <tableColumn id="5" xr3:uid="{00000000-0010-0000-0500-000005000000}" name="1993" dataDxfId="68"/>
    <tableColumn id="6" xr3:uid="{00000000-0010-0000-0500-000006000000}" name="1994" dataDxfId="67"/>
    <tableColumn id="7" xr3:uid="{00000000-0010-0000-0500-000007000000}" name="1995" dataDxfId="66"/>
    <tableColumn id="8" xr3:uid="{00000000-0010-0000-0500-000008000000}" name="1996" dataDxfId="65"/>
    <tableColumn id="9" xr3:uid="{00000000-0010-0000-0500-000009000000}" name="1997" dataDxfId="64"/>
    <tableColumn id="10" xr3:uid="{00000000-0010-0000-0500-00000A000000}" name="1998" dataDxfId="63"/>
    <tableColumn id="11" xr3:uid="{00000000-0010-0000-0500-00000B000000}" name="1999" dataDxfId="62"/>
    <tableColumn id="12" xr3:uid="{00000000-0010-0000-0500-00000C000000}" name="2000" dataDxfId="61"/>
    <tableColumn id="13" xr3:uid="{00000000-0010-0000-0500-00000D000000}" name="2001" dataDxfId="60"/>
    <tableColumn id="14" xr3:uid="{00000000-0010-0000-0500-00000E000000}" name="2002" dataDxfId="59"/>
    <tableColumn id="15" xr3:uid="{00000000-0010-0000-0500-00000F000000}" name="2003" dataDxfId="58"/>
    <tableColumn id="16" xr3:uid="{00000000-0010-0000-0500-000010000000}" name="2004" dataDxfId="57"/>
    <tableColumn id="17" xr3:uid="{00000000-0010-0000-0500-000011000000}" name="2005" dataDxfId="56"/>
    <tableColumn id="18" xr3:uid="{00000000-0010-0000-0500-000012000000}" name="2006" dataDxfId="55"/>
    <tableColumn id="19" xr3:uid="{00000000-0010-0000-0500-000013000000}" name="2007" dataDxfId="54"/>
    <tableColumn id="20" xr3:uid="{00000000-0010-0000-0500-000014000000}" name="2008" dataDxfId="53"/>
    <tableColumn id="21" xr3:uid="{00000000-0010-0000-0500-000015000000}" name="2009" dataDxfId="52"/>
    <tableColumn id="22" xr3:uid="{00000000-0010-0000-0500-000016000000}" name="2010" dataDxfId="51"/>
    <tableColumn id="23" xr3:uid="{00000000-0010-0000-0500-000017000000}" name="2011" dataDxfId="50"/>
    <tableColumn id="24" xr3:uid="{00000000-0010-0000-0500-000018000000}" name="2012" dataDxfId="49"/>
    <tableColumn id="25" xr3:uid="{00000000-0010-0000-0500-000019000000}" name="2013" dataDxfId="48"/>
    <tableColumn id="26" xr3:uid="{00000000-0010-0000-0500-00001A000000}" name="2014" dataDxfId="47"/>
    <tableColumn id="27" xr3:uid="{00000000-0010-0000-0500-00001B000000}" name="2015" dataDxfId="46"/>
    <tableColumn id="28" xr3:uid="{00000000-0010-0000-0500-00001C000000}" name="2016" dataDxfId="45"/>
    <tableColumn id="29" xr3:uid="{00000000-0010-0000-0500-00001D000000}" name="2017" dataDxfId="44"/>
    <tableColumn id="30" xr3:uid="{00000000-0010-0000-0500-00001E000000}" name="2018" dataDxfId="43"/>
    <tableColumn id="31" xr3:uid="{00000000-0010-0000-0500-00001F000000}" name="2019" dataDxfId="42"/>
    <tableColumn id="32" xr3:uid="{00000000-0010-0000-0500-000020000000}" name="2020" dataDxfId="41"/>
    <tableColumn id="33" xr3:uid="{00000000-0010-0000-0500-000021000000}" name="2021" dataDxfId="40"/>
    <tableColumn id="34" xr3:uid="{A8119B7F-41AE-491E-BB37-38CDDFF64DA8}" name="2022" dataDxfId="39"/>
    <tableColumn id="35" xr3:uid="{3207F540-4FD7-4ED0-B6B7-2FC5F2D5FD06}" name="2023" dataDxfId="3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Beräkning1" displayName="Beräkning1" ref="A51:G57" totalsRowShown="0" headerRowDxfId="37" dataDxfId="36" tableBorderDxfId="35">
  <autoFilter ref="A51:G57" xr:uid="{00000000-0009-0000-0100-000003000000}"/>
  <tableColumns count="7">
    <tableColumn id="1" xr3:uid="{00000000-0010-0000-0600-000001000000}" name="Konsumtionsnivå" dataDxfId="34"/>
    <tableColumn id="2" xr3:uid="{00000000-0010-0000-0600-000002000000}" name="Gris" dataDxfId="33"/>
    <tableColumn id="3" xr3:uid="{00000000-0010-0000-0600-000003000000}" name="Nöt" dataDxfId="32"/>
    <tableColumn id="4" xr3:uid="{00000000-0010-0000-0600-000004000000}" name="Lamm" dataDxfId="31"/>
    <tableColumn id="5" xr3:uid="{00000000-0010-0000-0600-000005000000}" name="Övrigt kött" dataDxfId="30"/>
    <tableColumn id="6" xr3:uid="{00000000-0010-0000-0600-000006000000}" name="Rött kött" dataDxfId="29"/>
    <tableColumn id="7" xr3:uid="{00000000-0010-0000-0600-000007000000}" name="Matfågel"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Beräkning2" displayName="Beräkning2" ref="A65:G71" totalsRowShown="0" headerRowDxfId="27" dataDxfId="26" tableBorderDxfId="25">
  <autoFilter ref="A65:G71" xr:uid="{00000000-0009-0000-0100-000004000000}"/>
  <tableColumns count="7">
    <tableColumn id="1" xr3:uid="{00000000-0010-0000-0700-000001000000}" name="Konsumtionsnivå" dataDxfId="24"/>
    <tableColumn id="2" xr3:uid="{00000000-0010-0000-0700-000002000000}" name="Gris" dataDxfId="23"/>
    <tableColumn id="3" xr3:uid="{00000000-0010-0000-0700-000003000000}" name="Nöt" dataDxfId="22"/>
    <tableColumn id="4" xr3:uid="{00000000-0010-0000-0700-000004000000}" name="Får" dataDxfId="21"/>
    <tableColumn id="5" xr3:uid="{00000000-0010-0000-0700-000005000000}" name="Övrigt kött" dataDxfId="20"/>
    <tableColumn id="6" xr3:uid="{00000000-0010-0000-0700-000006000000}" name="Rött kött" dataDxfId="19"/>
    <tableColumn id="7" xr3:uid="{00000000-0010-0000-0700-000007000000}" name="Matfågel"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Beräkning3" displayName="Beräkning3" ref="A100:F105" totalsRowShown="0" headerRowDxfId="17" dataDxfId="16" tableBorderDxfId="15">
  <autoFilter ref="A100:F105" xr:uid="{00000000-0009-0000-0100-000005000000}"/>
  <tableColumns count="6">
    <tableColumn id="1" xr3:uid="{00000000-0010-0000-0800-000001000000}" name="Konsumtionsnivå" dataDxfId="14"/>
    <tableColumn id="2" xr3:uid="{00000000-0010-0000-0800-000002000000}" name="Gris" dataDxfId="13">
      <calculatedColumnFormula>B66</calculatedColumnFormula>
    </tableColumn>
    <tableColumn id="3" xr3:uid="{00000000-0010-0000-0800-000003000000}" name="Nöt" dataDxfId="12">
      <calculatedColumnFormula>C66</calculatedColumnFormula>
    </tableColumn>
    <tableColumn id="4" xr3:uid="{00000000-0010-0000-0800-000004000000}" name="Får" dataDxfId="11">
      <calculatedColumnFormula>D66</calculatedColumnFormula>
    </tableColumn>
    <tableColumn id="5" xr3:uid="{00000000-0010-0000-0800-000005000000}" name="Övrigt kött" dataDxfId="10">
      <calculatedColumnFormula>E66</calculatedColumnFormula>
    </tableColumn>
    <tableColumn id="6" xr3:uid="{00000000-0010-0000-0800-000006000000}" name="Matfågel" dataDxfId="9">
      <calculatedColumnFormula>G66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8"/>
  <sheetViews>
    <sheetView tabSelected="1" topLeftCell="H1" zoomScaleNormal="100" workbookViewId="0">
      <selection activeCell="AL21" sqref="AL21"/>
    </sheetView>
  </sheetViews>
  <sheetFormatPr defaultColWidth="8.58203125" defaultRowHeight="14" x14ac:dyDescent="0.3"/>
  <cols>
    <col min="1" max="1" width="20.33203125" style="2" customWidth="1"/>
    <col min="2" max="12" width="6.25" style="2" customWidth="1"/>
    <col min="13" max="13" width="6.58203125" style="2" customWidth="1"/>
    <col min="14" max="20" width="6.25" style="2" customWidth="1"/>
    <col min="21" max="21" width="6.5" style="2" customWidth="1"/>
    <col min="22" max="23" width="6.25" style="2" customWidth="1"/>
    <col min="24" max="24" width="6.5" style="2" customWidth="1"/>
    <col min="25" max="26" width="6.25" style="2" customWidth="1"/>
    <col min="27" max="27" width="6.83203125" style="2" customWidth="1"/>
    <col min="28" max="28" width="6.25" style="2" customWidth="1"/>
    <col min="29" max="31" width="7" style="2" customWidth="1"/>
    <col min="32" max="32" width="6.83203125" style="2" customWidth="1"/>
    <col min="33" max="33" width="6.83203125" style="2" bestFit="1" customWidth="1"/>
    <col min="34" max="34" width="6.83203125" style="2" customWidth="1"/>
    <col min="35" max="35" width="7.83203125" style="2" customWidth="1"/>
    <col min="36" max="36" width="12.58203125" customWidth="1"/>
    <col min="37" max="37" width="12.33203125" style="2" customWidth="1"/>
    <col min="38" max="38" width="13.58203125" style="2" customWidth="1"/>
    <col min="39" max="16384" width="8.58203125" style="2"/>
  </cols>
  <sheetData>
    <row r="1" spans="1:38" ht="18" x14ac:dyDescent="0.4">
      <c r="A1" s="1" t="s">
        <v>81</v>
      </c>
    </row>
    <row r="2" spans="1:38" x14ac:dyDescent="0.3">
      <c r="A2" s="2" t="s">
        <v>82</v>
      </c>
    </row>
    <row r="3" spans="1:38" x14ac:dyDescent="0.3">
      <c r="A3" s="2" t="s">
        <v>93</v>
      </c>
    </row>
    <row r="4" spans="1:38" ht="14.5" x14ac:dyDescent="0.35">
      <c r="A4" s="3"/>
    </row>
    <row r="5" spans="1:38" s="7" customFormat="1" ht="15.5" x14ac:dyDescent="0.35">
      <c r="A5" s="4" t="s">
        <v>79</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6" t="s">
        <v>70</v>
      </c>
      <c r="AC5" s="5" t="s">
        <v>71</v>
      </c>
      <c r="AD5" s="5" t="s">
        <v>72</v>
      </c>
      <c r="AE5" s="5" t="s">
        <v>73</v>
      </c>
      <c r="AF5" s="5" t="s">
        <v>74</v>
      </c>
      <c r="AG5" s="5" t="s">
        <v>83</v>
      </c>
      <c r="AH5" s="5" t="s">
        <v>88</v>
      </c>
      <c r="AI5" s="5" t="s">
        <v>111</v>
      </c>
      <c r="AJ5" s="5" t="s">
        <v>129</v>
      </c>
      <c r="AK5" s="5" t="s">
        <v>126</v>
      </c>
      <c r="AL5" s="112" t="s">
        <v>127</v>
      </c>
    </row>
    <row r="6" spans="1:38" ht="15.5"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3">
        <v>33.5</v>
      </c>
      <c r="AC6" s="12">
        <v>32.799999999999997</v>
      </c>
      <c r="AD6" s="12">
        <v>32.5</v>
      </c>
      <c r="AE6" s="12">
        <v>30.5</v>
      </c>
      <c r="AF6" s="14">
        <v>29.6</v>
      </c>
      <c r="AG6" s="14">
        <v>29.3</v>
      </c>
      <c r="AH6" s="14">
        <v>29.4</v>
      </c>
      <c r="AI6" s="14">
        <v>27.994</v>
      </c>
      <c r="AJ6" s="129">
        <v>14.19</v>
      </c>
      <c r="AK6" s="129">
        <v>14.2</v>
      </c>
      <c r="AL6" s="108">
        <f>SUM(Köttkonsumtion[[#This Row],[2024 Q1+Q2]]-Köttkonsumtion[[#This Row],[2023 Q1+Q2]])/Köttkonsumtion[[#This Row],[2023 Q1+Q2]]</f>
        <v>7.0472163495417805E-4</v>
      </c>
    </row>
    <row r="7" spans="1:38" ht="15.5"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3">
        <v>25.9</v>
      </c>
      <c r="AC7" s="12">
        <v>24.9</v>
      </c>
      <c r="AD7" s="12">
        <v>24.5</v>
      </c>
      <c r="AE7" s="12">
        <v>24.4</v>
      </c>
      <c r="AF7" s="14">
        <v>22.7</v>
      </c>
      <c r="AG7" s="14">
        <v>22.6</v>
      </c>
      <c r="AH7" s="14">
        <v>23.1</v>
      </c>
      <c r="AI7" s="14">
        <v>22.754999999999999</v>
      </c>
      <c r="AJ7" s="129">
        <v>11.14</v>
      </c>
      <c r="AK7" s="129">
        <v>11.31</v>
      </c>
      <c r="AL7" s="108">
        <f>SUM(Köttkonsumtion[[#This Row],[2024 Q1+Q2]]-Köttkonsumtion[[#This Row],[2023 Q1+Q2]])/Köttkonsumtion[[#This Row],[2023 Q1+Q2]]</f>
        <v>1.5260323159784553E-2</v>
      </c>
    </row>
    <row r="8" spans="1:38" ht="15.5"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3">
        <v>23.6</v>
      </c>
      <c r="AC8" s="12">
        <v>23.3</v>
      </c>
      <c r="AD8" s="12">
        <v>22.163</v>
      </c>
      <c r="AE8" s="12">
        <v>22.422000000000001</v>
      </c>
      <c r="AF8" s="14">
        <v>21.8</v>
      </c>
      <c r="AG8" s="14">
        <v>23.097326194997855</v>
      </c>
      <c r="AH8" s="14">
        <v>23.047647167528822</v>
      </c>
      <c r="AI8" s="14">
        <v>23.451000000000001</v>
      </c>
      <c r="AJ8" s="129">
        <v>11.53</v>
      </c>
      <c r="AK8" s="129">
        <v>11.76</v>
      </c>
      <c r="AL8" s="108">
        <f>SUM(Köttkonsumtion[[#This Row],[2024 Q1+Q2]]-Köttkonsumtion[[#This Row],[2023 Q1+Q2]])/Köttkonsumtion[[#This Row],[2023 Q1+Q2]]</f>
        <v>1.9947961838681739E-2</v>
      </c>
    </row>
    <row r="9" spans="1:38" s="20" customFormat="1" ht="15.5" x14ac:dyDescent="0.35">
      <c r="A9" s="17" t="s">
        <v>86</v>
      </c>
      <c r="B9" s="18">
        <v>0.8</v>
      </c>
      <c r="C9" s="18">
        <v>0.8</v>
      </c>
      <c r="D9" s="18">
        <v>0.7</v>
      </c>
      <c r="E9" s="18">
        <v>0.6</v>
      </c>
      <c r="F9" s="18">
        <v>0.7</v>
      </c>
      <c r="G9" s="18">
        <v>0.72</v>
      </c>
      <c r="H9" s="18">
        <v>0.8</v>
      </c>
      <c r="I9" s="18">
        <v>0.83</v>
      </c>
      <c r="J9" s="18">
        <v>0.86</v>
      </c>
      <c r="K9" s="18">
        <v>0.96</v>
      </c>
      <c r="L9" s="18">
        <v>0.95</v>
      </c>
      <c r="M9" s="18">
        <v>1.05</v>
      </c>
      <c r="N9" s="18">
        <v>1.01</v>
      </c>
      <c r="O9" s="18">
        <v>1.1000000000000001</v>
      </c>
      <c r="P9" s="18">
        <v>1</v>
      </c>
      <c r="Q9" s="18">
        <v>1.18</v>
      </c>
      <c r="R9" s="18">
        <v>1.31</v>
      </c>
      <c r="S9" s="18">
        <v>1.33</v>
      </c>
      <c r="T9" s="18">
        <v>1.42</v>
      </c>
      <c r="U9" s="14">
        <v>1.61</v>
      </c>
      <c r="V9" s="14">
        <v>1.43</v>
      </c>
      <c r="W9" s="14">
        <v>1.56</v>
      </c>
      <c r="X9" s="14">
        <v>1.6</v>
      </c>
      <c r="Y9" s="14">
        <v>1.65</v>
      </c>
      <c r="Z9" s="14">
        <v>1.72</v>
      </c>
      <c r="AA9" s="12">
        <v>1.76</v>
      </c>
      <c r="AB9" s="19">
        <v>1.86</v>
      </c>
      <c r="AC9" s="12">
        <v>1.9</v>
      </c>
      <c r="AD9" s="14">
        <v>1.86</v>
      </c>
      <c r="AE9" s="14">
        <v>1.7</v>
      </c>
      <c r="AF9" s="14">
        <v>1.68</v>
      </c>
      <c r="AG9" s="14">
        <v>1.49</v>
      </c>
      <c r="AH9" s="14">
        <v>1.57</v>
      </c>
      <c r="AI9" s="14">
        <v>1.6080000000000001</v>
      </c>
      <c r="AJ9" s="129">
        <v>0.77</v>
      </c>
      <c r="AK9" s="129">
        <v>0.81</v>
      </c>
      <c r="AL9" s="108">
        <f>SUM(Köttkonsumtion[[#This Row],[2024 Q1+Q2]]-Köttkonsumtion[[#This Row],[2023 Q1+Q2]])/Köttkonsumtion[[#This Row],[2023 Q1+Q2]]</f>
        <v>5.1948051948051993E-2</v>
      </c>
    </row>
    <row r="10" spans="1:38" ht="15.5" x14ac:dyDescent="0.35">
      <c r="A10" s="9" t="s">
        <v>4</v>
      </c>
      <c r="B10" s="12">
        <f>SUM(B15:B18)</f>
        <v>5.6</v>
      </c>
      <c r="C10" s="12">
        <f t="shared" ref="C10:Z10" si="0">SUM(C15:C18)</f>
        <v>5.4</v>
      </c>
      <c r="D10" s="12">
        <f t="shared" si="0"/>
        <v>5.3000000000000007</v>
      </c>
      <c r="E10" s="12">
        <f t="shared" si="0"/>
        <v>5.0999999999999996</v>
      </c>
      <c r="F10" s="12">
        <f t="shared" si="0"/>
        <v>4.8000000000000007</v>
      </c>
      <c r="G10" s="12">
        <f t="shared" si="0"/>
        <v>4.7</v>
      </c>
      <c r="H10" s="12">
        <f t="shared" si="0"/>
        <v>4.0999999999999996</v>
      </c>
      <c r="I10" s="12">
        <f t="shared" si="0"/>
        <v>4.0999999999999996</v>
      </c>
      <c r="J10" s="12">
        <f t="shared" si="0"/>
        <v>3.4</v>
      </c>
      <c r="K10" s="12">
        <f t="shared" si="0"/>
        <v>3.9845648967235254</v>
      </c>
      <c r="L10" s="12">
        <f t="shared" si="0"/>
        <v>4.4000000000000004</v>
      </c>
      <c r="M10" s="12">
        <f t="shared" si="0"/>
        <v>4.4015926330604005</v>
      </c>
      <c r="N10" s="12">
        <f t="shared" si="0"/>
        <v>4.2762787006952863</v>
      </c>
      <c r="O10" s="12">
        <f t="shared" si="0"/>
        <v>4.289207040811303</v>
      </c>
      <c r="P10" s="12">
        <f t="shared" si="0"/>
        <v>4.2811702211289422</v>
      </c>
      <c r="Q10" s="12">
        <f t="shared" si="0"/>
        <v>4.1586431782148701</v>
      </c>
      <c r="R10" s="12">
        <f t="shared" si="0"/>
        <v>3.9373282728949697</v>
      </c>
      <c r="S10" s="12">
        <f t="shared" si="0"/>
        <v>3.8334890379327184</v>
      </c>
      <c r="T10" s="12">
        <f t="shared" si="0"/>
        <v>3.9</v>
      </c>
      <c r="U10" s="12">
        <f t="shared" si="0"/>
        <v>3.9</v>
      </c>
      <c r="V10" s="12">
        <f t="shared" si="0"/>
        <v>4</v>
      </c>
      <c r="W10" s="12">
        <f t="shared" si="0"/>
        <v>3.8</v>
      </c>
      <c r="X10" s="12">
        <f t="shared" si="0"/>
        <v>3.8000000000000003</v>
      </c>
      <c r="Y10" s="12">
        <f t="shared" si="0"/>
        <v>3.6280000000000001</v>
      </c>
      <c r="Z10" s="12">
        <f t="shared" si="0"/>
        <v>3.5</v>
      </c>
      <c r="AA10" s="12">
        <f>SUM(AA15:AA18)</f>
        <v>3.42</v>
      </c>
      <c r="AB10" s="13">
        <f t="shared" ref="AB10:AH10" si="1">AB19</f>
        <v>3.41</v>
      </c>
      <c r="AC10" s="13">
        <f t="shared" si="1"/>
        <v>3.43</v>
      </c>
      <c r="AD10" s="13">
        <f t="shared" si="1"/>
        <v>3.37</v>
      </c>
      <c r="AE10" s="13">
        <f t="shared" si="1"/>
        <v>3.5</v>
      </c>
      <c r="AF10" s="13">
        <f t="shared" si="1"/>
        <v>3.6100000000000003</v>
      </c>
      <c r="AG10" s="13">
        <f t="shared" si="1"/>
        <v>3.3</v>
      </c>
      <c r="AH10" s="13">
        <f t="shared" si="1"/>
        <v>3.18</v>
      </c>
      <c r="AI10" s="13">
        <v>3.157</v>
      </c>
      <c r="AJ10" s="130">
        <v>3.157</v>
      </c>
      <c r="AK10" s="130">
        <v>3.157</v>
      </c>
      <c r="AL10" s="108">
        <f>SUM(Köttkonsumtion[[#This Row],[2024 Q1+Q2]]-Köttkonsumtion[[#This Row],[2023 Q1+Q2]])/Köttkonsumtion[[#This Row],[2023 Q1+Q2]]</f>
        <v>0</v>
      </c>
    </row>
    <row r="11" spans="1:38" s="7" customFormat="1" ht="15.5" x14ac:dyDescent="0.35">
      <c r="A11" s="21" t="s">
        <v>5</v>
      </c>
      <c r="B11" s="22">
        <f t="shared" ref="B11:AG11" si="2">SUM(B6:B10)</f>
        <v>60.699999999999996</v>
      </c>
      <c r="C11" s="22">
        <f t="shared" si="2"/>
        <v>61</v>
      </c>
      <c r="D11" s="22">
        <f t="shared" si="2"/>
        <v>63.248639170235947</v>
      </c>
      <c r="E11" s="22">
        <f t="shared" si="2"/>
        <v>63.5</v>
      </c>
      <c r="F11" s="22">
        <f t="shared" si="2"/>
        <v>65.8</v>
      </c>
      <c r="G11" s="22">
        <f t="shared" si="2"/>
        <v>68.22</v>
      </c>
      <c r="H11" s="22">
        <f t="shared" si="2"/>
        <v>68.499999999999986</v>
      </c>
      <c r="I11" s="22">
        <f t="shared" si="2"/>
        <v>70.13</v>
      </c>
      <c r="J11" s="22">
        <f t="shared" si="2"/>
        <v>72.260000000000005</v>
      </c>
      <c r="K11" s="22">
        <f t="shared" si="2"/>
        <v>74.644564896723523</v>
      </c>
      <c r="L11" s="22">
        <f t="shared" si="2"/>
        <v>76.550000000000011</v>
      </c>
      <c r="M11" s="22">
        <f t="shared" si="2"/>
        <v>75.851592633060406</v>
      </c>
      <c r="N11" s="22">
        <f t="shared" si="2"/>
        <v>80.786278700695291</v>
      </c>
      <c r="O11" s="22">
        <f t="shared" si="2"/>
        <v>81.089207040811303</v>
      </c>
      <c r="P11" s="22">
        <f t="shared" si="2"/>
        <v>82.281170221128946</v>
      </c>
      <c r="Q11" s="22">
        <f t="shared" si="2"/>
        <v>82.438643178214875</v>
      </c>
      <c r="R11" s="22">
        <f t="shared" si="2"/>
        <v>83.047328272894973</v>
      </c>
      <c r="S11" s="22">
        <f t="shared" si="2"/>
        <v>83.563489037932712</v>
      </c>
      <c r="T11" s="22">
        <f t="shared" si="2"/>
        <v>84.720000000000013</v>
      </c>
      <c r="U11" s="22">
        <f t="shared" si="2"/>
        <v>84.11</v>
      </c>
      <c r="V11" s="22">
        <f t="shared" si="2"/>
        <v>86.43</v>
      </c>
      <c r="W11" s="22">
        <f t="shared" si="2"/>
        <v>87.56</v>
      </c>
      <c r="X11" s="22">
        <f t="shared" si="2"/>
        <v>86.1</v>
      </c>
      <c r="Y11" s="22">
        <f t="shared" si="2"/>
        <v>88.078000000000003</v>
      </c>
      <c r="Z11" s="22">
        <f t="shared" si="2"/>
        <v>88.12</v>
      </c>
      <c r="AA11" s="22">
        <f t="shared" si="2"/>
        <v>87.88000000000001</v>
      </c>
      <c r="AB11" s="23">
        <f t="shared" si="2"/>
        <v>88.27</v>
      </c>
      <c r="AC11" s="22">
        <f t="shared" si="2"/>
        <v>86.330000000000013</v>
      </c>
      <c r="AD11" s="22">
        <f t="shared" si="2"/>
        <v>84.393000000000001</v>
      </c>
      <c r="AE11" s="22">
        <f t="shared" si="2"/>
        <v>82.522000000000006</v>
      </c>
      <c r="AF11" s="22">
        <f t="shared" si="2"/>
        <v>79.39</v>
      </c>
      <c r="AG11" s="22">
        <f t="shared" si="2"/>
        <v>79.78732619499786</v>
      </c>
      <c r="AH11" s="22">
        <f t="shared" ref="AH11:AI11" si="3">SUM(AH6:AH10)</f>
        <v>80.297647167528822</v>
      </c>
      <c r="AI11" s="22">
        <f t="shared" si="3"/>
        <v>78.964999999999989</v>
      </c>
      <c r="AJ11" s="131">
        <f t="shared" ref="AJ11:AK11" si="4">SUM(AJ6:AJ10)</f>
        <v>40.787000000000006</v>
      </c>
      <c r="AK11" s="131">
        <f t="shared" si="4"/>
        <v>41.236999999999995</v>
      </c>
      <c r="AL11" s="108">
        <f>SUM(Köttkonsumtion[[#This Row],[2024 Q1+Q2]]-Köttkonsumtion[[#This Row],[2023 Q1+Q2]])/Köttkonsumtion[[#This Row],[2023 Q1+Q2]]</f>
        <v>1.1032927158162859E-2</v>
      </c>
    </row>
    <row r="12" spans="1:38" ht="15.5" x14ac:dyDescent="0.35">
      <c r="A12" s="25" t="s">
        <v>78</v>
      </c>
      <c r="B12" s="26"/>
      <c r="C12" s="15">
        <f t="shared" ref="C12:P12" si="5">SUM(C11-B11)/B11</f>
        <v>4.9423393739704167E-3</v>
      </c>
      <c r="D12" s="15">
        <f t="shared" si="5"/>
        <v>3.6862937216982736E-2</v>
      </c>
      <c r="E12" s="15">
        <f t="shared" si="5"/>
        <v>3.9741697696847912E-3</v>
      </c>
      <c r="F12" s="15">
        <f t="shared" si="5"/>
        <v>3.622047244094484E-2</v>
      </c>
      <c r="G12" s="15">
        <f t="shared" si="5"/>
        <v>3.6778115501519784E-2</v>
      </c>
      <c r="H12" s="15">
        <f t="shared" si="5"/>
        <v>4.1043682204630156E-3</v>
      </c>
      <c r="I12" s="15">
        <f t="shared" si="5"/>
        <v>2.3795620437956352E-2</v>
      </c>
      <c r="J12" s="15">
        <f t="shared" si="5"/>
        <v>3.0372165977470552E-2</v>
      </c>
      <c r="K12" s="15">
        <f t="shared" si="5"/>
        <v>3.2999790987040097E-2</v>
      </c>
      <c r="L12" s="15">
        <f t="shared" si="5"/>
        <v>2.55267762081915E-2</v>
      </c>
      <c r="M12" s="15">
        <f t="shared" si="5"/>
        <v>-9.1235449632868088E-3</v>
      </c>
      <c r="N12" s="15">
        <f t="shared" si="5"/>
        <v>6.5057118727973429E-2</v>
      </c>
      <c r="O12" s="15">
        <f t="shared" si="5"/>
        <v>3.7497498955030377E-3</v>
      </c>
      <c r="P12" s="15">
        <f t="shared" si="5"/>
        <v>1.4699406046944584E-2</v>
      </c>
      <c r="Q12" s="15">
        <f t="shared" ref="Q12:X12" si="6">SUM(Q11-P11)/P11</f>
        <v>1.9138395414494433E-3</v>
      </c>
      <c r="R12" s="15">
        <f t="shared" si="6"/>
        <v>7.3834923915990433E-3</v>
      </c>
      <c r="S12" s="15">
        <f t="shared" si="6"/>
        <v>6.2152603313333065E-3</v>
      </c>
      <c r="T12" s="15">
        <f t="shared" si="6"/>
        <v>1.3839907540748042E-2</v>
      </c>
      <c r="U12" s="15">
        <f t="shared" si="6"/>
        <v>-7.2001888574128132E-3</v>
      </c>
      <c r="V12" s="15">
        <f t="shared" si="6"/>
        <v>2.7582927119248691E-2</v>
      </c>
      <c r="W12" s="15">
        <f t="shared" si="6"/>
        <v>1.3074164063403858E-2</v>
      </c>
      <c r="X12" s="15">
        <f t="shared" si="6"/>
        <v>-1.6674280493376062E-2</v>
      </c>
      <c r="Y12" s="15">
        <f t="shared" ref="Y12:AE12" si="7">SUM(Y11-X11)/X11</f>
        <v>2.2973286875726001E-2</v>
      </c>
      <c r="Z12" s="15">
        <f t="shared" si="7"/>
        <v>4.76850064715384E-4</v>
      </c>
      <c r="AA12" s="15">
        <f t="shared" si="7"/>
        <v>-2.7235587834770186E-3</v>
      </c>
      <c r="AB12" s="15">
        <f t="shared" si="7"/>
        <v>4.4378698224850511E-3</v>
      </c>
      <c r="AC12" s="15">
        <f t="shared" si="7"/>
        <v>-2.1978021978021792E-2</v>
      </c>
      <c r="AD12" s="15">
        <f t="shared" si="7"/>
        <v>-2.2437159735897272E-2</v>
      </c>
      <c r="AE12" s="15">
        <f t="shared" si="7"/>
        <v>-2.2170085196639475E-2</v>
      </c>
      <c r="AF12" s="15">
        <f>SUM(AF11-AE11)/AE11</f>
        <v>-3.7953515426189438E-2</v>
      </c>
      <c r="AG12" s="15">
        <f>SUM(AG11-AF11)/AF11</f>
        <v>5.0047385690623414E-3</v>
      </c>
      <c r="AH12" s="15">
        <f>SUM(AH11-AG11)/AG11</f>
        <v>6.3960154684686793E-3</v>
      </c>
      <c r="AI12" s="15">
        <f>SUM(AI11-AH11)/AH11</f>
        <v>-1.6596341418926856E-2</v>
      </c>
      <c r="AJ12" s="126"/>
      <c r="AK12" s="126"/>
      <c r="AL12" s="108"/>
    </row>
    <row r="13" spans="1:38" ht="14.5" x14ac:dyDescent="0.35">
      <c r="A13" s="27"/>
      <c r="B13" s="28"/>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J13" s="2"/>
    </row>
    <row r="14" spans="1:38" ht="15.5" x14ac:dyDescent="0.35">
      <c r="A14" s="21" t="s">
        <v>80</v>
      </c>
      <c r="B14" s="30" t="s">
        <v>44</v>
      </c>
      <c r="C14" s="30" t="s">
        <v>45</v>
      </c>
      <c r="D14" s="30" t="s">
        <v>46</v>
      </c>
      <c r="E14" s="30" t="s">
        <v>47</v>
      </c>
      <c r="F14" s="30" t="s">
        <v>48</v>
      </c>
      <c r="G14" s="30" t="s">
        <v>49</v>
      </c>
      <c r="H14" s="30" t="s">
        <v>50</v>
      </c>
      <c r="I14" s="30" t="s">
        <v>51</v>
      </c>
      <c r="J14" s="30" t="s">
        <v>52</v>
      </c>
      <c r="K14" s="30" t="s">
        <v>53</v>
      </c>
      <c r="L14" s="30" t="s">
        <v>54</v>
      </c>
      <c r="M14" s="30" t="s">
        <v>55</v>
      </c>
      <c r="N14" s="30" t="s">
        <v>56</v>
      </c>
      <c r="O14" s="30" t="s">
        <v>57</v>
      </c>
      <c r="P14" s="30" t="s">
        <v>58</v>
      </c>
      <c r="Q14" s="30" t="s">
        <v>59</v>
      </c>
      <c r="R14" s="30" t="s">
        <v>60</v>
      </c>
      <c r="S14" s="30" t="s">
        <v>61</v>
      </c>
      <c r="T14" s="30" t="s">
        <v>62</v>
      </c>
      <c r="U14" s="30" t="s">
        <v>63</v>
      </c>
      <c r="V14" s="30" t="s">
        <v>64</v>
      </c>
      <c r="W14" s="30" t="s">
        <v>65</v>
      </c>
      <c r="X14" s="30" t="s">
        <v>66</v>
      </c>
      <c r="Y14" s="30" t="s">
        <v>67</v>
      </c>
      <c r="Z14" s="30" t="s">
        <v>68</v>
      </c>
      <c r="AA14" s="30" t="s">
        <v>69</v>
      </c>
      <c r="AB14" s="30" t="s">
        <v>70</v>
      </c>
      <c r="AC14" s="30" t="s">
        <v>71</v>
      </c>
      <c r="AD14" s="30" t="s">
        <v>72</v>
      </c>
      <c r="AE14" s="30" t="s">
        <v>73</v>
      </c>
      <c r="AF14" s="30" t="s">
        <v>74</v>
      </c>
      <c r="AG14" s="30" t="s">
        <v>83</v>
      </c>
      <c r="AH14" s="31" t="s">
        <v>88</v>
      </c>
      <c r="AI14" s="31" t="s">
        <v>111</v>
      </c>
      <c r="AJ14" s="5" t="s">
        <v>125</v>
      </c>
      <c r="AK14" s="5" t="s">
        <v>126</v>
      </c>
    </row>
    <row r="15" spans="1:38" s="20" customFormat="1" ht="15.5" x14ac:dyDescent="0.35">
      <c r="A15" s="17" t="s">
        <v>6</v>
      </c>
      <c r="B15" s="32">
        <v>0.4</v>
      </c>
      <c r="C15" s="32">
        <v>0.4</v>
      </c>
      <c r="D15" s="32">
        <v>0.4</v>
      </c>
      <c r="E15" s="32">
        <v>0.4</v>
      </c>
      <c r="F15" s="32">
        <v>0.4</v>
      </c>
      <c r="G15" s="32">
        <v>0.4</v>
      </c>
      <c r="H15" s="32">
        <v>0.4</v>
      </c>
      <c r="I15" s="32">
        <v>0.4</v>
      </c>
      <c r="J15" s="32">
        <v>0.3</v>
      </c>
      <c r="K15" s="32">
        <v>0.28456489672352531</v>
      </c>
      <c r="L15" s="32">
        <v>0.3</v>
      </c>
      <c r="M15" s="32">
        <v>0.20159263306040048</v>
      </c>
      <c r="N15" s="32">
        <v>0.17627870069528617</v>
      </c>
      <c r="O15" s="32">
        <v>0.18920704081130324</v>
      </c>
      <c r="P15" s="32">
        <v>0.18117022112894257</v>
      </c>
      <c r="Q15" s="32">
        <v>0.15864317821486998</v>
      </c>
      <c r="R15" s="32">
        <v>0.13732827289496966</v>
      </c>
      <c r="S15" s="32">
        <v>0.13348903793271866</v>
      </c>
      <c r="T15" s="32">
        <v>0.2</v>
      </c>
      <c r="U15" s="33">
        <v>0.2</v>
      </c>
      <c r="V15" s="33">
        <v>0.2</v>
      </c>
      <c r="W15" s="33">
        <v>0.2</v>
      </c>
      <c r="X15" s="33">
        <v>0.2</v>
      </c>
      <c r="Y15" s="33">
        <v>0.1</v>
      </c>
      <c r="Z15" s="33">
        <v>0.1</v>
      </c>
      <c r="AA15" s="33">
        <v>0.12</v>
      </c>
      <c r="AB15" s="33">
        <v>0.11</v>
      </c>
      <c r="AC15" s="33">
        <v>0.08</v>
      </c>
      <c r="AD15" s="33">
        <v>7.0000000000000007E-2</v>
      </c>
      <c r="AE15" s="33">
        <v>0.1</v>
      </c>
      <c r="AF15" s="33">
        <v>0.06</v>
      </c>
      <c r="AG15" s="33">
        <v>0.05</v>
      </c>
      <c r="AH15" s="33">
        <v>0.05</v>
      </c>
      <c r="AI15" s="113">
        <v>0.04</v>
      </c>
      <c r="AJ15" s="33">
        <v>0.04</v>
      </c>
      <c r="AK15" s="33">
        <v>0.04</v>
      </c>
    </row>
    <row r="16" spans="1:38" ht="15.5" x14ac:dyDescent="0.35">
      <c r="A16" s="9" t="s">
        <v>7</v>
      </c>
      <c r="B16" s="34">
        <v>0.3</v>
      </c>
      <c r="C16" s="34">
        <v>0.4</v>
      </c>
      <c r="D16" s="34">
        <v>0.3</v>
      </c>
      <c r="E16" s="34">
        <v>0.4</v>
      </c>
      <c r="F16" s="34">
        <v>0.2</v>
      </c>
      <c r="G16" s="34">
        <v>0.2</v>
      </c>
      <c r="H16" s="34">
        <v>0.2</v>
      </c>
      <c r="I16" s="34">
        <v>0.1</v>
      </c>
      <c r="J16" s="34">
        <v>0.1</v>
      </c>
      <c r="K16" s="34">
        <v>0.1</v>
      </c>
      <c r="L16" s="34">
        <v>0.2</v>
      </c>
      <c r="M16" s="34">
        <v>0.2</v>
      </c>
      <c r="N16" s="34">
        <v>0.2</v>
      </c>
      <c r="O16" s="34">
        <v>0.2</v>
      </c>
      <c r="P16" s="34">
        <v>0.2</v>
      </c>
      <c r="Q16" s="34">
        <v>0.2</v>
      </c>
      <c r="R16" s="34">
        <v>0.3</v>
      </c>
      <c r="S16" s="34">
        <v>0.2</v>
      </c>
      <c r="T16" s="34">
        <v>0.2</v>
      </c>
      <c r="U16" s="11">
        <v>0.2</v>
      </c>
      <c r="V16" s="11">
        <v>0.2</v>
      </c>
      <c r="W16" s="11">
        <v>0.2</v>
      </c>
      <c r="X16" s="11">
        <v>0.1</v>
      </c>
      <c r="Y16" s="11">
        <v>0.1</v>
      </c>
      <c r="Z16" s="11">
        <v>0.1</v>
      </c>
      <c r="AA16" s="11">
        <v>0.1</v>
      </c>
      <c r="AB16" s="11">
        <v>0.1</v>
      </c>
      <c r="AC16" s="11">
        <v>0.12</v>
      </c>
      <c r="AD16" s="11">
        <v>0.1</v>
      </c>
      <c r="AE16" s="11">
        <v>0.1</v>
      </c>
      <c r="AF16" s="33">
        <v>0.1</v>
      </c>
      <c r="AG16" s="33">
        <v>0.09</v>
      </c>
      <c r="AH16" s="33">
        <v>0.09</v>
      </c>
      <c r="AI16" s="33">
        <v>0.08</v>
      </c>
      <c r="AJ16" s="33">
        <v>0.08</v>
      </c>
      <c r="AK16" s="33">
        <v>0.08</v>
      </c>
    </row>
    <row r="17" spans="1:39" ht="15.5" x14ac:dyDescent="0.35">
      <c r="A17" s="9" t="s">
        <v>8</v>
      </c>
      <c r="B17" s="34">
        <v>2.8</v>
      </c>
      <c r="C17" s="34">
        <v>2.5</v>
      </c>
      <c r="D17" s="34">
        <v>2.5</v>
      </c>
      <c r="E17" s="34">
        <v>2.2999999999999998</v>
      </c>
      <c r="F17" s="34">
        <v>2.2000000000000002</v>
      </c>
      <c r="G17" s="34">
        <v>2</v>
      </c>
      <c r="H17" s="34">
        <v>2</v>
      </c>
      <c r="I17" s="34">
        <v>1.9</v>
      </c>
      <c r="J17" s="34">
        <v>2.1</v>
      </c>
      <c r="K17" s="34">
        <v>2.1</v>
      </c>
      <c r="L17" s="34">
        <v>2.1</v>
      </c>
      <c r="M17" s="34">
        <v>2.2000000000000002</v>
      </c>
      <c r="N17" s="34">
        <v>2.1</v>
      </c>
      <c r="O17" s="34">
        <v>2.1</v>
      </c>
      <c r="P17" s="34">
        <v>2</v>
      </c>
      <c r="Q17" s="34">
        <v>2</v>
      </c>
      <c r="R17" s="34">
        <v>1.8</v>
      </c>
      <c r="S17" s="34">
        <v>1.8</v>
      </c>
      <c r="T17" s="34">
        <v>1.9</v>
      </c>
      <c r="U17" s="11">
        <v>1.9</v>
      </c>
      <c r="V17" s="11">
        <v>2</v>
      </c>
      <c r="W17" s="11">
        <v>2</v>
      </c>
      <c r="X17" s="11">
        <v>2.1</v>
      </c>
      <c r="Y17" s="11">
        <v>2.1</v>
      </c>
      <c r="Z17" s="11">
        <v>1.9</v>
      </c>
      <c r="AA17" s="11">
        <v>1.9</v>
      </c>
      <c r="AB17" s="11">
        <v>1.9</v>
      </c>
      <c r="AC17" s="11">
        <v>2</v>
      </c>
      <c r="AD17" s="11">
        <v>1.9</v>
      </c>
      <c r="AE17" s="11">
        <v>2.1</v>
      </c>
      <c r="AF17" s="33">
        <v>2.2200000000000002</v>
      </c>
      <c r="AG17" s="33">
        <v>1.89</v>
      </c>
      <c r="AH17" s="33">
        <v>1.79</v>
      </c>
      <c r="AI17" s="33">
        <v>1.76</v>
      </c>
      <c r="AJ17" s="33">
        <v>1.76</v>
      </c>
      <c r="AK17" s="33">
        <v>1.76</v>
      </c>
    </row>
    <row r="18" spans="1:39" ht="15.5" x14ac:dyDescent="0.35">
      <c r="A18" s="9" t="s">
        <v>9</v>
      </c>
      <c r="B18" s="34">
        <v>2.1</v>
      </c>
      <c r="C18" s="34">
        <v>2.1</v>
      </c>
      <c r="D18" s="34">
        <v>2.1</v>
      </c>
      <c r="E18" s="34">
        <v>2</v>
      </c>
      <c r="F18" s="34">
        <v>2</v>
      </c>
      <c r="G18" s="34">
        <v>2.1</v>
      </c>
      <c r="H18" s="34">
        <v>1.5</v>
      </c>
      <c r="I18" s="34">
        <v>1.7</v>
      </c>
      <c r="J18" s="34">
        <v>0.9</v>
      </c>
      <c r="K18" s="34">
        <v>1.5</v>
      </c>
      <c r="L18" s="34">
        <v>1.8</v>
      </c>
      <c r="M18" s="34">
        <v>1.8</v>
      </c>
      <c r="N18" s="34">
        <v>1.8</v>
      </c>
      <c r="O18" s="34">
        <v>1.8</v>
      </c>
      <c r="P18" s="34">
        <v>1.9</v>
      </c>
      <c r="Q18" s="34">
        <v>1.8</v>
      </c>
      <c r="R18" s="34">
        <v>1.7</v>
      </c>
      <c r="S18" s="34">
        <v>1.7</v>
      </c>
      <c r="T18" s="34">
        <v>1.6</v>
      </c>
      <c r="U18" s="11">
        <v>1.6</v>
      </c>
      <c r="V18" s="11">
        <v>1.6</v>
      </c>
      <c r="W18" s="11">
        <v>1.4</v>
      </c>
      <c r="X18" s="11">
        <v>1.4</v>
      </c>
      <c r="Y18" s="11">
        <v>1.3280000000000001</v>
      </c>
      <c r="Z18" s="11">
        <v>1.4</v>
      </c>
      <c r="AA18" s="11">
        <v>1.3</v>
      </c>
      <c r="AB18" s="11">
        <v>1.3</v>
      </c>
      <c r="AC18" s="11">
        <v>1.23</v>
      </c>
      <c r="AD18" s="11">
        <v>1.3</v>
      </c>
      <c r="AE18" s="11">
        <v>1.2</v>
      </c>
      <c r="AF18" s="33">
        <v>1.23</v>
      </c>
      <c r="AG18" s="33">
        <v>1.27</v>
      </c>
      <c r="AH18" s="33">
        <v>1.25</v>
      </c>
      <c r="AI18" s="33">
        <v>1.28</v>
      </c>
      <c r="AJ18" s="33">
        <v>1.28</v>
      </c>
      <c r="AK18" s="33">
        <v>1.28</v>
      </c>
    </row>
    <row r="19" spans="1:39" s="7" customFormat="1" ht="15.5" x14ac:dyDescent="0.35">
      <c r="A19" s="21" t="s">
        <v>5</v>
      </c>
      <c r="B19" s="35">
        <f>SUM(B15:B18)</f>
        <v>5.6</v>
      </c>
      <c r="C19" s="35">
        <f t="shared" ref="C19:AA19" si="8">SUM(C15:C18)</f>
        <v>5.4</v>
      </c>
      <c r="D19" s="35">
        <f t="shared" si="8"/>
        <v>5.3000000000000007</v>
      </c>
      <c r="E19" s="35">
        <f t="shared" si="8"/>
        <v>5.0999999999999996</v>
      </c>
      <c r="F19" s="35">
        <f t="shared" si="8"/>
        <v>4.8000000000000007</v>
      </c>
      <c r="G19" s="35">
        <f t="shared" si="8"/>
        <v>4.7</v>
      </c>
      <c r="H19" s="35">
        <f t="shared" si="8"/>
        <v>4.0999999999999996</v>
      </c>
      <c r="I19" s="35">
        <f t="shared" si="8"/>
        <v>4.0999999999999996</v>
      </c>
      <c r="J19" s="35">
        <f t="shared" si="8"/>
        <v>3.4</v>
      </c>
      <c r="K19" s="35">
        <f t="shared" si="8"/>
        <v>3.9845648967235254</v>
      </c>
      <c r="L19" s="35">
        <f t="shared" si="8"/>
        <v>4.4000000000000004</v>
      </c>
      <c r="M19" s="35">
        <f t="shared" si="8"/>
        <v>4.4015926330604005</v>
      </c>
      <c r="N19" s="35">
        <f t="shared" si="8"/>
        <v>4.2762787006952863</v>
      </c>
      <c r="O19" s="35">
        <f t="shared" si="8"/>
        <v>4.289207040811303</v>
      </c>
      <c r="P19" s="35">
        <f t="shared" si="8"/>
        <v>4.2811702211289422</v>
      </c>
      <c r="Q19" s="35">
        <f t="shared" si="8"/>
        <v>4.1586431782148701</v>
      </c>
      <c r="R19" s="35">
        <f t="shared" si="8"/>
        <v>3.9373282728949697</v>
      </c>
      <c r="S19" s="35">
        <f t="shared" si="8"/>
        <v>3.8334890379327184</v>
      </c>
      <c r="T19" s="35">
        <f t="shared" si="8"/>
        <v>3.9</v>
      </c>
      <c r="U19" s="35">
        <f t="shared" si="8"/>
        <v>3.9</v>
      </c>
      <c r="V19" s="35">
        <f t="shared" si="8"/>
        <v>4</v>
      </c>
      <c r="W19" s="35">
        <f t="shared" si="8"/>
        <v>3.8</v>
      </c>
      <c r="X19" s="35">
        <f t="shared" si="8"/>
        <v>3.8000000000000003</v>
      </c>
      <c r="Y19" s="35">
        <f t="shared" si="8"/>
        <v>3.6280000000000001</v>
      </c>
      <c r="Z19" s="35">
        <f t="shared" si="8"/>
        <v>3.5</v>
      </c>
      <c r="AA19" s="35">
        <f t="shared" si="8"/>
        <v>3.42</v>
      </c>
      <c r="AB19" s="35">
        <f t="shared" ref="AB19:AH19" si="9">SUM(AB15:AB18)</f>
        <v>3.41</v>
      </c>
      <c r="AC19" s="35">
        <f t="shared" si="9"/>
        <v>3.43</v>
      </c>
      <c r="AD19" s="35">
        <f t="shared" si="9"/>
        <v>3.37</v>
      </c>
      <c r="AE19" s="35">
        <f t="shared" si="9"/>
        <v>3.5</v>
      </c>
      <c r="AF19" s="36">
        <f t="shared" si="9"/>
        <v>3.6100000000000003</v>
      </c>
      <c r="AG19" s="36">
        <f t="shared" si="9"/>
        <v>3.3</v>
      </c>
      <c r="AH19" s="36">
        <f t="shared" si="9"/>
        <v>3.18</v>
      </c>
      <c r="AI19" s="36">
        <f t="shared" ref="AI19" si="10">SUM(AI15:AI18)</f>
        <v>3.16</v>
      </c>
      <c r="AJ19" s="36">
        <f t="shared" ref="AJ19:AK19" si="11">SUM(AJ15:AJ18)</f>
        <v>3.16</v>
      </c>
      <c r="AK19" s="36">
        <f t="shared" si="11"/>
        <v>3.16</v>
      </c>
    </row>
    <row r="20" spans="1:39" x14ac:dyDescent="0.3">
      <c r="B20" s="16"/>
      <c r="C20" s="16"/>
      <c r="D20" s="16"/>
      <c r="E20" s="16"/>
      <c r="F20" s="16"/>
      <c r="G20" s="16"/>
      <c r="H20" s="16"/>
      <c r="I20" s="16"/>
      <c r="J20" s="16"/>
      <c r="K20" s="16"/>
      <c r="L20" s="16"/>
      <c r="M20" s="16"/>
      <c r="N20" s="16"/>
      <c r="O20" s="16"/>
      <c r="P20" s="16"/>
      <c r="Q20" s="16"/>
      <c r="R20" s="16"/>
      <c r="S20" s="16"/>
      <c r="U20" s="37"/>
      <c r="V20" s="37"/>
    </row>
    <row r="21" spans="1:39" x14ac:dyDescent="0.3">
      <c r="B21" s="16"/>
      <c r="C21" s="16"/>
      <c r="D21" s="16"/>
      <c r="E21" s="16"/>
      <c r="F21" s="16"/>
      <c r="G21" s="16"/>
      <c r="H21" s="16"/>
      <c r="I21" s="16"/>
      <c r="J21" s="16"/>
      <c r="K21" s="16"/>
      <c r="L21" s="16"/>
      <c r="M21" s="16"/>
      <c r="N21" s="16"/>
      <c r="O21" s="16"/>
      <c r="P21" s="16"/>
      <c r="Q21" s="16"/>
      <c r="R21" s="16"/>
      <c r="S21" s="16"/>
      <c r="U21" s="37"/>
      <c r="V21" s="37"/>
      <c r="AK21" s="125"/>
      <c r="AL21" s="125"/>
      <c r="AM21" s="125"/>
    </row>
    <row r="22" spans="1:39" x14ac:dyDescent="0.3">
      <c r="A22" s="38"/>
      <c r="B22" s="39"/>
      <c r="C22" s="39"/>
      <c r="D22" s="39"/>
      <c r="E22" s="39"/>
      <c r="F22" s="39"/>
      <c r="G22" s="39"/>
      <c r="H22" s="39"/>
      <c r="I22" s="39"/>
      <c r="J22" s="39"/>
      <c r="K22" s="39"/>
      <c r="L22" s="39"/>
      <c r="M22" s="39"/>
      <c r="N22" s="39"/>
      <c r="O22" s="39"/>
      <c r="P22" s="39"/>
      <c r="Q22" s="39"/>
      <c r="R22" s="39"/>
      <c r="S22" s="39"/>
      <c r="T22" s="40"/>
      <c r="U22" s="37"/>
      <c r="V22" s="37"/>
      <c r="X22" s="41"/>
      <c r="Y22" s="7"/>
      <c r="Z22" s="7"/>
      <c r="AA22" s="41"/>
    </row>
    <row r="23" spans="1:39" x14ac:dyDescent="0.3">
      <c r="F23" s="42"/>
      <c r="G23" s="16"/>
      <c r="H23" s="16"/>
      <c r="I23" s="16"/>
      <c r="J23" s="16"/>
      <c r="K23" s="16"/>
      <c r="L23" s="16"/>
      <c r="M23" s="16"/>
      <c r="N23" s="16"/>
      <c r="O23" s="16"/>
      <c r="P23" s="16"/>
      <c r="Q23" s="16"/>
      <c r="R23" s="16"/>
      <c r="S23" s="16"/>
      <c r="U23" s="37"/>
      <c r="V23" s="37"/>
      <c r="Y23" s="7"/>
      <c r="Z23" s="7"/>
      <c r="AA23" s="7"/>
      <c r="AB23" s="16"/>
      <c r="AC23" s="16"/>
    </row>
    <row r="24" spans="1:39" x14ac:dyDescent="0.3">
      <c r="G24" s="43"/>
      <c r="H24" s="43"/>
      <c r="I24" s="16"/>
      <c r="J24" s="16"/>
      <c r="K24" s="16"/>
      <c r="L24" s="16"/>
      <c r="M24" s="16"/>
      <c r="N24" s="16"/>
      <c r="O24" s="16"/>
      <c r="P24" s="16"/>
      <c r="Q24" s="16"/>
      <c r="R24" s="16"/>
      <c r="S24" s="16"/>
      <c r="U24" s="37"/>
      <c r="V24" s="37"/>
      <c r="W24" s="16"/>
      <c r="X24" s="7"/>
      <c r="Z24" s="16"/>
      <c r="AA24" s="44"/>
    </row>
    <row r="25" spans="1:39" x14ac:dyDescent="0.3">
      <c r="G25" s="42"/>
      <c r="H25" s="42"/>
      <c r="I25" s="16"/>
      <c r="K25" s="16"/>
      <c r="L25" s="16"/>
      <c r="M25" s="16"/>
      <c r="N25" s="16"/>
      <c r="O25" s="16"/>
      <c r="P25" s="16"/>
      <c r="Q25" s="16"/>
      <c r="R25" s="16"/>
      <c r="S25" s="16"/>
      <c r="U25" s="37"/>
      <c r="V25" s="37"/>
      <c r="W25" s="16"/>
      <c r="X25" s="7"/>
      <c r="Z25" s="16"/>
      <c r="AA25" s="44"/>
    </row>
    <row r="26" spans="1:39" x14ac:dyDescent="0.3">
      <c r="G26" s="42"/>
      <c r="H26" s="42"/>
      <c r="K26" s="45"/>
      <c r="L26" s="45"/>
      <c r="M26" s="16"/>
      <c r="N26" s="16"/>
      <c r="O26" s="16"/>
      <c r="P26" s="16"/>
      <c r="Q26" s="16"/>
      <c r="R26" s="16"/>
      <c r="S26" s="16"/>
      <c r="T26" s="16"/>
      <c r="U26" s="37"/>
      <c r="V26" s="37"/>
      <c r="W26" s="16"/>
      <c r="X26" s="46"/>
      <c r="Y26" s="47"/>
      <c r="Z26" s="48"/>
      <c r="AA26" s="44"/>
    </row>
    <row r="27" spans="1:39" x14ac:dyDescent="0.3">
      <c r="G27" s="42"/>
      <c r="H27" s="42"/>
      <c r="J27" s="16"/>
      <c r="M27" s="16"/>
      <c r="N27" s="16"/>
      <c r="O27" s="16"/>
      <c r="P27" s="16"/>
      <c r="Q27" s="16"/>
      <c r="R27" s="16"/>
      <c r="S27" s="16"/>
      <c r="T27" s="16"/>
      <c r="U27" s="37"/>
      <c r="V27" s="37"/>
      <c r="W27" s="16"/>
      <c r="X27" s="46"/>
      <c r="Y27" s="47"/>
      <c r="Z27" s="48"/>
      <c r="AA27" s="44"/>
    </row>
    <row r="28" spans="1:39" x14ac:dyDescent="0.3">
      <c r="G28" s="42"/>
      <c r="H28" s="42"/>
      <c r="J28" s="16"/>
      <c r="K28" s="16"/>
      <c r="L28" s="16"/>
      <c r="M28" s="16"/>
      <c r="N28" s="16"/>
      <c r="O28" s="16"/>
      <c r="P28" s="16"/>
      <c r="Q28" s="16"/>
      <c r="R28" s="16"/>
      <c r="S28" s="16"/>
      <c r="T28" s="37"/>
      <c r="U28" s="37"/>
      <c r="V28" s="37"/>
      <c r="W28" s="16"/>
      <c r="X28" s="7"/>
      <c r="Z28" s="16"/>
      <c r="AA28" s="44"/>
    </row>
    <row r="29" spans="1:39" x14ac:dyDescent="0.3">
      <c r="G29" s="42"/>
      <c r="H29" s="42"/>
      <c r="J29" s="16"/>
      <c r="K29" s="16"/>
      <c r="L29" s="16"/>
      <c r="M29" s="16"/>
      <c r="N29" s="16"/>
      <c r="O29" s="16"/>
      <c r="P29" s="16"/>
      <c r="Q29" s="16"/>
      <c r="R29" s="16"/>
      <c r="S29" s="16"/>
      <c r="T29" s="37"/>
      <c r="U29" s="37"/>
      <c r="V29" s="37"/>
      <c r="X29" s="7"/>
      <c r="Y29" s="7"/>
      <c r="Z29" s="24"/>
      <c r="AA29" s="49"/>
    </row>
    <row r="30" spans="1:39" x14ac:dyDescent="0.3">
      <c r="G30" s="42"/>
      <c r="H30" s="42"/>
      <c r="J30" s="16"/>
      <c r="K30" s="16"/>
      <c r="L30" s="16"/>
      <c r="M30" s="16"/>
      <c r="N30" s="16"/>
      <c r="O30" s="16"/>
      <c r="P30" s="16"/>
      <c r="Q30" s="16"/>
      <c r="R30" s="16"/>
      <c r="S30" s="16"/>
      <c r="T30" s="37"/>
      <c r="U30" s="37"/>
      <c r="V30" s="37"/>
    </row>
    <row r="31" spans="1:39" x14ac:dyDescent="0.3">
      <c r="A31" s="42"/>
      <c r="B31" s="43"/>
      <c r="C31" s="43"/>
      <c r="D31" s="43"/>
      <c r="E31" s="43"/>
      <c r="F31" s="43"/>
      <c r="G31" s="43"/>
      <c r="H31" s="43"/>
      <c r="I31" s="16"/>
      <c r="J31" s="16"/>
      <c r="K31" s="16"/>
      <c r="L31" s="16"/>
      <c r="M31" s="16"/>
      <c r="N31" s="16"/>
      <c r="O31" s="16"/>
      <c r="P31" s="16"/>
      <c r="Q31" s="16"/>
      <c r="R31" s="16"/>
      <c r="S31" s="16"/>
      <c r="T31" s="37"/>
      <c r="U31" s="37"/>
      <c r="V31" s="37"/>
      <c r="W31" s="16"/>
    </row>
    <row r="32" spans="1:39" x14ac:dyDescent="0.3">
      <c r="A32" s="42"/>
      <c r="B32" s="42"/>
      <c r="C32" s="43"/>
      <c r="D32" s="43"/>
      <c r="E32" s="43"/>
      <c r="F32" s="43"/>
      <c r="G32" s="43"/>
      <c r="H32" s="43"/>
      <c r="I32" s="16"/>
      <c r="J32" s="16"/>
      <c r="K32" s="16"/>
      <c r="L32" s="16"/>
      <c r="M32" s="16"/>
      <c r="N32" s="16"/>
      <c r="O32" s="16"/>
      <c r="P32" s="16"/>
      <c r="Q32" s="16"/>
      <c r="R32" s="16"/>
      <c r="S32" s="16"/>
      <c r="T32" s="37"/>
      <c r="U32" s="50"/>
      <c r="V32" s="50"/>
      <c r="Y32" s="51"/>
      <c r="AA32" s="44"/>
    </row>
    <row r="33" spans="1:38" x14ac:dyDescent="0.3">
      <c r="A33" s="42"/>
      <c r="B33" s="42"/>
      <c r="C33" s="43"/>
      <c r="D33" s="43"/>
      <c r="E33" s="43"/>
      <c r="F33" s="43"/>
      <c r="G33" s="43"/>
      <c r="H33" s="43"/>
      <c r="I33" s="16"/>
      <c r="J33" s="16"/>
      <c r="K33" s="16"/>
      <c r="L33" s="16"/>
      <c r="M33" s="16"/>
      <c r="N33" s="16"/>
      <c r="O33" s="16"/>
      <c r="P33" s="16"/>
      <c r="Q33" s="16"/>
      <c r="R33" s="16"/>
      <c r="S33" s="16"/>
      <c r="T33" s="16"/>
      <c r="U33" s="37"/>
      <c r="V33" s="37"/>
      <c r="Y33" s="51"/>
      <c r="AA33" s="44"/>
    </row>
    <row r="34" spans="1:38" x14ac:dyDescent="0.3">
      <c r="A34" s="42"/>
      <c r="B34" s="52"/>
      <c r="C34" s="53"/>
      <c r="D34" s="42"/>
      <c r="E34" s="43"/>
      <c r="F34" s="43"/>
      <c r="G34" s="43"/>
      <c r="H34" s="43"/>
      <c r="I34" s="16"/>
      <c r="J34" s="16"/>
      <c r="K34" s="16"/>
      <c r="L34" s="16"/>
      <c r="M34" s="16"/>
      <c r="N34" s="16"/>
      <c r="O34" s="16"/>
      <c r="P34" s="16"/>
      <c r="Q34" s="16"/>
      <c r="R34" s="16"/>
      <c r="S34" s="16"/>
      <c r="T34" s="16"/>
      <c r="U34" s="37"/>
      <c r="V34" s="37"/>
      <c r="Y34" s="51"/>
      <c r="AA34" s="44"/>
    </row>
    <row r="35" spans="1:38" x14ac:dyDescent="0.3">
      <c r="A35" s="42"/>
      <c r="B35" s="43"/>
      <c r="C35" s="42"/>
      <c r="D35" s="43"/>
      <c r="E35" s="43"/>
      <c r="F35" s="43"/>
      <c r="G35" s="43"/>
      <c r="H35" s="43"/>
      <c r="I35" s="16"/>
      <c r="J35" s="16"/>
      <c r="K35" s="16"/>
      <c r="L35" s="16"/>
      <c r="M35" s="16"/>
      <c r="N35" s="16"/>
      <c r="O35" s="16"/>
      <c r="P35" s="16"/>
      <c r="Q35" s="16"/>
      <c r="R35" s="16"/>
      <c r="S35" s="16"/>
      <c r="T35" s="16"/>
      <c r="U35" s="37"/>
      <c r="V35" s="37"/>
      <c r="Y35" s="51"/>
      <c r="AA35" s="44"/>
    </row>
    <row r="36" spans="1:38" x14ac:dyDescent="0.3">
      <c r="A36" s="42"/>
      <c r="B36" s="43"/>
      <c r="C36" s="54"/>
      <c r="D36" s="43"/>
      <c r="E36" s="43"/>
      <c r="F36" s="42"/>
      <c r="G36" s="43"/>
      <c r="H36" s="43"/>
      <c r="I36" s="16"/>
      <c r="J36" s="16"/>
      <c r="K36" s="16"/>
      <c r="L36" s="16"/>
      <c r="M36" s="16"/>
      <c r="N36" s="16"/>
      <c r="O36" s="16"/>
      <c r="P36" s="16"/>
      <c r="Q36" s="16"/>
      <c r="R36" s="16"/>
      <c r="S36" s="16"/>
      <c r="U36" s="37"/>
      <c r="V36" s="37"/>
      <c r="Y36" s="51"/>
      <c r="AA36" s="44"/>
    </row>
    <row r="37" spans="1:38" x14ac:dyDescent="0.3">
      <c r="A37" s="55"/>
      <c r="B37" s="43"/>
      <c r="C37" s="43"/>
      <c r="D37" s="43"/>
      <c r="E37" s="43"/>
      <c r="F37" s="52"/>
      <c r="G37" s="43"/>
      <c r="H37" s="43"/>
      <c r="I37" s="16"/>
      <c r="J37" s="16"/>
      <c r="K37" s="16"/>
      <c r="L37" s="16"/>
      <c r="M37" s="16"/>
      <c r="N37" s="16"/>
      <c r="O37" s="16"/>
      <c r="P37" s="16"/>
      <c r="Q37" s="16"/>
      <c r="R37" s="16"/>
      <c r="S37" s="16"/>
      <c r="U37" s="37"/>
      <c r="V37" s="37"/>
    </row>
    <row r="38" spans="1:38" x14ac:dyDescent="0.3">
      <c r="A38" s="56"/>
      <c r="B38" s="43"/>
      <c r="C38" s="56"/>
      <c r="D38" s="56"/>
      <c r="E38" s="43"/>
      <c r="F38" s="42"/>
      <c r="G38" s="43"/>
      <c r="H38" s="43"/>
      <c r="I38" s="16"/>
      <c r="J38" s="16"/>
      <c r="K38" s="16"/>
      <c r="L38" s="16"/>
      <c r="M38" s="16"/>
      <c r="N38" s="16"/>
      <c r="O38" s="16"/>
      <c r="P38" s="16"/>
      <c r="Q38" s="16"/>
      <c r="R38" s="16"/>
      <c r="S38" s="16"/>
      <c r="U38" s="37"/>
    </row>
    <row r="39" spans="1:38" x14ac:dyDescent="0.3">
      <c r="A39" s="56"/>
      <c r="B39" s="43"/>
      <c r="C39" s="56"/>
      <c r="D39" s="56"/>
      <c r="E39" s="43"/>
      <c r="F39" s="43"/>
      <c r="G39" s="43"/>
      <c r="H39" s="43"/>
      <c r="I39" s="16"/>
      <c r="J39" s="16"/>
      <c r="K39" s="16"/>
      <c r="L39" s="16"/>
      <c r="M39" s="16"/>
      <c r="N39" s="16"/>
      <c r="O39" s="16"/>
      <c r="P39" s="16"/>
      <c r="Q39" s="16"/>
      <c r="R39" s="16"/>
      <c r="S39" s="16"/>
      <c r="U39" s="37"/>
    </row>
    <row r="40" spans="1:38" x14ac:dyDescent="0.3">
      <c r="A40" s="56"/>
      <c r="B40" s="43"/>
      <c r="C40" s="56"/>
      <c r="D40" s="56"/>
      <c r="E40" s="43"/>
      <c r="F40" s="43"/>
      <c r="G40" s="43"/>
      <c r="H40" s="43"/>
      <c r="I40" s="16"/>
      <c r="J40" s="16"/>
      <c r="K40" s="16"/>
      <c r="L40" s="16"/>
      <c r="M40" s="16"/>
      <c r="N40" s="16"/>
      <c r="O40" s="16"/>
      <c r="P40" s="16"/>
      <c r="Q40" s="16"/>
      <c r="R40" s="16"/>
      <c r="S40" s="16"/>
      <c r="U40" s="37"/>
    </row>
    <row r="41" spans="1:38" x14ac:dyDescent="0.3">
      <c r="A41" s="56"/>
      <c r="B41" s="43"/>
      <c r="C41" s="56"/>
      <c r="D41" s="56"/>
      <c r="E41" s="43"/>
      <c r="F41" s="43"/>
      <c r="G41" s="43"/>
      <c r="H41" s="43"/>
      <c r="I41" s="16"/>
      <c r="J41" s="16"/>
      <c r="K41" s="16"/>
      <c r="L41" s="16"/>
      <c r="M41" s="16"/>
      <c r="N41" s="16"/>
      <c r="O41" s="16"/>
      <c r="P41" s="16"/>
      <c r="Q41" s="16"/>
      <c r="R41" s="16"/>
      <c r="S41" s="16"/>
      <c r="U41" s="37"/>
    </row>
    <row r="42" spans="1:38" s="8" customFormat="1" x14ac:dyDescent="0.3">
      <c r="A42" s="56"/>
      <c r="B42" s="57"/>
      <c r="C42" s="58"/>
      <c r="D42" s="59"/>
      <c r="E42" s="57"/>
      <c r="F42" s="57"/>
      <c r="G42" s="57"/>
      <c r="H42" s="57"/>
      <c r="I42" s="60"/>
      <c r="J42" s="60"/>
      <c r="K42" s="60"/>
      <c r="L42" s="60"/>
      <c r="M42" s="60"/>
      <c r="N42" s="60"/>
      <c r="O42" s="60"/>
      <c r="P42" s="60"/>
      <c r="Q42" s="60"/>
      <c r="R42" s="60"/>
      <c r="S42" s="60"/>
      <c r="T42" s="60"/>
      <c r="U42" s="60"/>
      <c r="W42" s="2"/>
      <c r="X42" s="2"/>
      <c r="Y42" s="2"/>
      <c r="Z42" s="2"/>
      <c r="AA42" s="2"/>
      <c r="AB42" s="2"/>
      <c r="AC42" s="2"/>
      <c r="AD42" s="2"/>
      <c r="AE42" s="2"/>
      <c r="AF42" s="2"/>
      <c r="AG42" s="2"/>
      <c r="AH42" s="2"/>
      <c r="AI42" s="2"/>
      <c r="AL42" s="2"/>
    </row>
    <row r="43" spans="1:38" x14ac:dyDescent="0.3">
      <c r="A43" s="56"/>
      <c r="B43" s="42"/>
      <c r="C43" s="54"/>
      <c r="D43" s="56"/>
      <c r="E43" s="42"/>
      <c r="F43" s="42"/>
      <c r="G43" s="42"/>
      <c r="H43" s="42"/>
      <c r="U43" s="37"/>
      <c r="W43" s="8"/>
      <c r="X43" s="8"/>
      <c r="Y43" s="8"/>
      <c r="Z43" s="8"/>
      <c r="AA43" s="8"/>
      <c r="AB43" s="8"/>
      <c r="AC43" s="8"/>
      <c r="AD43" s="8"/>
      <c r="AE43" s="8"/>
      <c r="AF43" s="8"/>
      <c r="AG43" s="8"/>
      <c r="AH43" s="8"/>
      <c r="AI43" s="8"/>
      <c r="AL43" s="8"/>
    </row>
    <row r="44" spans="1:38" x14ac:dyDescent="0.3">
      <c r="A44" s="42"/>
      <c r="B44" s="54"/>
      <c r="C44" s="56"/>
      <c r="D44" s="56"/>
      <c r="E44" s="43"/>
      <c r="F44" s="42"/>
      <c r="G44" s="42"/>
      <c r="H44" s="42"/>
      <c r="U44" s="37"/>
    </row>
    <row r="45" spans="1:38" x14ac:dyDescent="0.3">
      <c r="A45" s="42"/>
      <c r="B45" s="54"/>
      <c r="C45" s="56"/>
      <c r="D45" s="56"/>
      <c r="E45" s="43"/>
      <c r="F45" s="42"/>
      <c r="G45" s="42"/>
      <c r="H45" s="42"/>
      <c r="U45" s="37"/>
    </row>
    <row r="46" spans="1:38" x14ac:dyDescent="0.3">
      <c r="G46" s="42"/>
      <c r="H46" s="42"/>
      <c r="U46" s="37"/>
    </row>
    <row r="47" spans="1:38" x14ac:dyDescent="0.3">
      <c r="U47" s="37"/>
    </row>
    <row r="48" spans="1:38" x14ac:dyDescent="0.3">
      <c r="U48" s="37"/>
      <c r="V48" s="37"/>
    </row>
    <row r="50" spans="24:31" x14ac:dyDescent="0.3">
      <c r="AB50" s="47"/>
      <c r="AC50" s="47"/>
      <c r="AD50" s="47"/>
      <c r="AE50" s="47"/>
    </row>
    <row r="51" spans="24:31" x14ac:dyDescent="0.3">
      <c r="AB51" s="47"/>
      <c r="AC51" s="47"/>
      <c r="AD51" s="47"/>
      <c r="AE51" s="47"/>
    </row>
    <row r="56" spans="24:31" x14ac:dyDescent="0.3">
      <c r="X56" s="41"/>
      <c r="Y56" s="20"/>
      <c r="Z56" s="20"/>
      <c r="AA56" s="20"/>
      <c r="AB56" s="20"/>
      <c r="AC56" s="20"/>
      <c r="AD56" s="20"/>
      <c r="AE56" s="20"/>
    </row>
    <row r="57" spans="24:31" x14ac:dyDescent="0.3">
      <c r="X57" s="20"/>
      <c r="Y57" s="20"/>
      <c r="Z57" s="20"/>
      <c r="AA57" s="20"/>
      <c r="AB57" s="20"/>
      <c r="AC57" s="20"/>
      <c r="AD57" s="20"/>
      <c r="AE57" s="20"/>
    </row>
    <row r="58" spans="24:31" x14ac:dyDescent="0.3">
      <c r="X58" s="20"/>
      <c r="Y58" s="61"/>
      <c r="Z58" s="61"/>
      <c r="AA58" s="61"/>
      <c r="AB58" s="61"/>
      <c r="AC58" s="61"/>
      <c r="AD58" s="61"/>
      <c r="AE58" s="20"/>
    </row>
    <row r="59" spans="24:31" x14ac:dyDescent="0.3">
      <c r="X59" s="20"/>
      <c r="Y59" s="37"/>
      <c r="Z59" s="37"/>
      <c r="AA59" s="37"/>
      <c r="AB59" s="37"/>
      <c r="AC59" s="37"/>
      <c r="AD59" s="20"/>
      <c r="AE59" s="20"/>
    </row>
    <row r="60" spans="24:31" x14ac:dyDescent="0.3">
      <c r="X60" s="20"/>
      <c r="Y60" s="37"/>
      <c r="Z60" s="37"/>
      <c r="AA60" s="37"/>
      <c r="AB60" s="37"/>
      <c r="AC60" s="37"/>
      <c r="AD60" s="37"/>
      <c r="AE60" s="20"/>
    </row>
    <row r="61" spans="24:31" x14ac:dyDescent="0.3">
      <c r="X61" s="20"/>
      <c r="Y61" s="37"/>
      <c r="Z61" s="37"/>
      <c r="AA61" s="37"/>
      <c r="AB61" s="37"/>
      <c r="AC61" s="37"/>
      <c r="AD61" s="20"/>
      <c r="AE61" s="20"/>
    </row>
    <row r="62" spans="24:31" x14ac:dyDescent="0.3">
      <c r="X62" s="20"/>
      <c r="Y62" s="37"/>
      <c r="Z62" s="37"/>
      <c r="AA62" s="37"/>
      <c r="AB62" s="37"/>
      <c r="AC62" s="37"/>
      <c r="AD62" s="20"/>
      <c r="AE62" s="20"/>
    </row>
    <row r="63" spans="24:31" x14ac:dyDescent="0.3">
      <c r="X63" s="20"/>
      <c r="Y63" s="37"/>
      <c r="Z63" s="37"/>
      <c r="AA63" s="37"/>
      <c r="AB63" s="37"/>
      <c r="AC63" s="37"/>
      <c r="AD63" s="20"/>
      <c r="AE63" s="20"/>
    </row>
    <row r="64" spans="24:31" x14ac:dyDescent="0.3">
      <c r="X64" s="20"/>
      <c r="Y64" s="37"/>
      <c r="Z64" s="37"/>
      <c r="AA64" s="37"/>
      <c r="AB64" s="37"/>
      <c r="AC64" s="37"/>
      <c r="AD64" s="20"/>
      <c r="AE64" s="20"/>
    </row>
    <row r="65" spans="21:31" x14ac:dyDescent="0.3">
      <c r="X65" s="20"/>
      <c r="Y65" s="20"/>
      <c r="Z65" s="20"/>
      <c r="AA65" s="20"/>
      <c r="AB65" s="20"/>
      <c r="AC65" s="20"/>
      <c r="AD65" s="20"/>
      <c r="AE65" s="20"/>
    </row>
    <row r="77" spans="21:31" x14ac:dyDescent="0.3">
      <c r="U77" s="62"/>
      <c r="V77" s="62"/>
    </row>
    <row r="78" spans="21:31" x14ac:dyDescent="0.3">
      <c r="W78" s="62"/>
    </row>
  </sheetData>
  <pageMargins left="0.7" right="0.7" top="1.3571428571428572" bottom="0.75" header="0.3" footer="0.3"/>
  <pageSetup paperSize="9" orientation="portrait" r:id="rId1"/>
  <headerFooter>
    <oddHeader>&amp;L&amp;G</oddHeader>
  </headerFooter>
  <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topLeftCell="P22" zoomScaleNormal="100" workbookViewId="0">
      <selection activeCell="AI7" sqref="AI7"/>
    </sheetView>
  </sheetViews>
  <sheetFormatPr defaultColWidth="8.58203125" defaultRowHeight="14" x14ac:dyDescent="0.3"/>
  <cols>
    <col min="1" max="1" width="16.08203125" style="2" customWidth="1"/>
    <col min="2" max="29" width="7" style="2" bestFit="1" customWidth="1"/>
    <col min="30" max="30" width="7" style="2" customWidth="1"/>
    <col min="31" max="31" width="8.08203125" style="2" bestFit="1" customWidth="1"/>
    <col min="32" max="16384" width="8.58203125" style="2"/>
  </cols>
  <sheetData>
    <row r="1" spans="1:34" ht="18" x14ac:dyDescent="0.4">
      <c r="A1" s="1" t="s">
        <v>35</v>
      </c>
    </row>
    <row r="2" spans="1:34" ht="14.5" x14ac:dyDescent="0.35">
      <c r="A2" s="3" t="s">
        <v>85</v>
      </c>
    </row>
    <row r="4" spans="1:34" x14ac:dyDescent="0.3">
      <c r="A4" s="63" t="s">
        <v>77</v>
      </c>
      <c r="B4" s="64" t="s">
        <v>49</v>
      </c>
      <c r="C4" s="64" t="s">
        <v>50</v>
      </c>
      <c r="D4" s="64" t="s">
        <v>51</v>
      </c>
      <c r="E4" s="64" t="s">
        <v>52</v>
      </c>
      <c r="F4" s="64" t="s">
        <v>53</v>
      </c>
      <c r="G4" s="64" t="s">
        <v>54</v>
      </c>
      <c r="H4" s="64" t="s">
        <v>55</v>
      </c>
      <c r="I4" s="64" t="s">
        <v>56</v>
      </c>
      <c r="J4" s="64" t="s">
        <v>57</v>
      </c>
      <c r="K4" s="64" t="s">
        <v>58</v>
      </c>
      <c r="L4" s="64" t="s">
        <v>59</v>
      </c>
      <c r="M4" s="64" t="s">
        <v>60</v>
      </c>
      <c r="N4" s="64" t="s">
        <v>61</v>
      </c>
      <c r="O4" s="64" t="s">
        <v>62</v>
      </c>
      <c r="P4" s="64" t="s">
        <v>63</v>
      </c>
      <c r="Q4" s="64" t="s">
        <v>64</v>
      </c>
      <c r="R4" s="64" t="s">
        <v>65</v>
      </c>
      <c r="S4" s="64" t="s">
        <v>66</v>
      </c>
      <c r="T4" s="64" t="s">
        <v>67</v>
      </c>
      <c r="U4" s="64" t="s">
        <v>68</v>
      </c>
      <c r="V4" s="64" t="s">
        <v>69</v>
      </c>
      <c r="W4" s="64" t="s">
        <v>70</v>
      </c>
      <c r="X4" s="64" t="s">
        <v>71</v>
      </c>
      <c r="Y4" s="64" t="s">
        <v>72</v>
      </c>
      <c r="Z4" s="64" t="s">
        <v>73</v>
      </c>
      <c r="AA4" s="64" t="s">
        <v>74</v>
      </c>
      <c r="AB4" s="64" t="s">
        <v>83</v>
      </c>
      <c r="AC4" s="64" t="s">
        <v>88</v>
      </c>
      <c r="AD4" s="64" t="s">
        <v>111</v>
      </c>
      <c r="AE4" s="65" t="s">
        <v>95</v>
      </c>
      <c r="AG4" s="128" t="s">
        <v>128</v>
      </c>
    </row>
    <row r="5" spans="1:34" ht="14.5" x14ac:dyDescent="0.35">
      <c r="A5" s="2" t="s">
        <v>36</v>
      </c>
      <c r="B5" s="51">
        <v>326.60000000000002</v>
      </c>
      <c r="C5" s="2">
        <v>349.4</v>
      </c>
      <c r="D5" s="2">
        <v>332.4</v>
      </c>
      <c r="E5" s="2">
        <v>339.4</v>
      </c>
      <c r="F5" s="2">
        <v>352</v>
      </c>
      <c r="G5" s="2">
        <v>342.4</v>
      </c>
      <c r="H5" s="2">
        <v>345.1</v>
      </c>
      <c r="I5" s="2">
        <v>359.8</v>
      </c>
      <c r="J5" s="2">
        <v>361.4</v>
      </c>
      <c r="K5" s="2">
        <v>342.3</v>
      </c>
      <c r="L5" s="2">
        <v>345.6</v>
      </c>
      <c r="M5" s="2">
        <v>346.2</v>
      </c>
      <c r="N5" s="2">
        <v>338.5</v>
      </c>
      <c r="O5" s="2">
        <v>347.5</v>
      </c>
      <c r="P5" s="2">
        <v>355.6</v>
      </c>
      <c r="Q5" s="2">
        <v>397.7</v>
      </c>
      <c r="R5" s="2">
        <v>388.5</v>
      </c>
      <c r="S5" s="2">
        <v>392.8</v>
      </c>
      <c r="T5" s="2">
        <v>382.8</v>
      </c>
      <c r="U5" s="2">
        <v>390.8</v>
      </c>
      <c r="V5" s="2">
        <v>388.3</v>
      </c>
      <c r="W5" s="2">
        <v>386.8</v>
      </c>
      <c r="X5" s="2">
        <v>378.3</v>
      </c>
      <c r="Y5" s="2">
        <v>375.9</v>
      </c>
      <c r="Z5" s="2">
        <v>373.5</v>
      </c>
      <c r="AA5" s="16">
        <v>382.1</v>
      </c>
      <c r="AB5" s="16">
        <v>368.3</v>
      </c>
      <c r="AC5" s="16">
        <v>365</v>
      </c>
      <c r="AD5" s="16">
        <v>358.2</v>
      </c>
      <c r="AE5" s="66">
        <f>SUM(AD5-AC5)/AC5</f>
        <v>-1.86301369863014E-2</v>
      </c>
      <c r="AG5" s="127">
        <f>SUM(MEjerikonsumtion[[#This Row],[2023]]-MEjerikonsumtion[[#This Row],[1995]])/MEjerikonsumtion[[#This Row],[1995]]</f>
        <v>9.675443968156755E-2</v>
      </c>
      <c r="AH5" s="2" t="s">
        <v>36</v>
      </c>
    </row>
    <row r="6" spans="1:34" ht="14.5" x14ac:dyDescent="0.35">
      <c r="A6" s="2" t="s">
        <v>37</v>
      </c>
      <c r="B6" s="51">
        <v>119.6</v>
      </c>
      <c r="C6" s="51">
        <v>120.4</v>
      </c>
      <c r="D6" s="51">
        <v>116.9</v>
      </c>
      <c r="E6" s="51">
        <v>117.9</v>
      </c>
      <c r="F6" s="51">
        <v>115.4</v>
      </c>
      <c r="G6" s="51">
        <v>113.6</v>
      </c>
      <c r="H6" s="51">
        <v>111.8</v>
      </c>
      <c r="I6" s="51">
        <v>112.3</v>
      </c>
      <c r="J6" s="51">
        <v>111.5</v>
      </c>
      <c r="K6" s="51">
        <v>111.9</v>
      </c>
      <c r="L6" s="51">
        <v>111.1</v>
      </c>
      <c r="M6" s="51">
        <v>108.1</v>
      </c>
      <c r="N6" s="51">
        <v>103.8</v>
      </c>
      <c r="O6" s="51">
        <v>104.7</v>
      </c>
      <c r="P6" s="51">
        <v>108.5</v>
      </c>
      <c r="Q6" s="51">
        <v>97.6</v>
      </c>
      <c r="R6" s="51">
        <v>90.8</v>
      </c>
      <c r="S6" s="51">
        <v>84.7</v>
      </c>
      <c r="T6" s="51">
        <v>83.9</v>
      </c>
      <c r="U6" s="51">
        <v>81.599999999999994</v>
      </c>
      <c r="V6" s="51">
        <v>80.599999999999994</v>
      </c>
      <c r="W6" s="51">
        <v>78.099999999999994</v>
      </c>
      <c r="X6" s="51">
        <v>75.5</v>
      </c>
      <c r="Y6" s="51">
        <v>71.2</v>
      </c>
      <c r="Z6" s="51">
        <v>68.400000000000006</v>
      </c>
      <c r="AA6" s="51">
        <v>67.7</v>
      </c>
      <c r="AB6" s="51">
        <v>65.8</v>
      </c>
      <c r="AC6" s="51">
        <v>64</v>
      </c>
      <c r="AD6" s="51">
        <v>62.5</v>
      </c>
      <c r="AE6" s="66">
        <f t="shared" ref="AE6:AE11" si="0">SUM(AD6-AC6)/AC6</f>
        <v>-2.34375E-2</v>
      </c>
      <c r="AG6" s="127">
        <f>SUM(MEjerikonsumtion[[#This Row],[2023]]-MEjerikonsumtion[[#This Row],[1995]])/MEjerikonsumtion[[#This Row],[1995]]</f>
        <v>-0.47742474916387956</v>
      </c>
      <c r="AH6" s="2" t="s">
        <v>37</v>
      </c>
    </row>
    <row r="7" spans="1:34" ht="14.5" x14ac:dyDescent="0.35">
      <c r="A7" s="2" t="s">
        <v>38</v>
      </c>
      <c r="B7" s="51">
        <v>10.1</v>
      </c>
      <c r="C7" s="51">
        <v>10.4</v>
      </c>
      <c r="D7" s="51">
        <v>10.4</v>
      </c>
      <c r="E7" s="51">
        <v>10.5</v>
      </c>
      <c r="F7" s="51">
        <v>10.6</v>
      </c>
      <c r="G7" s="51">
        <v>10.8</v>
      </c>
      <c r="H7" s="51">
        <v>11.2</v>
      </c>
      <c r="I7" s="51">
        <v>10.4</v>
      </c>
      <c r="J7" s="51">
        <v>10.1</v>
      </c>
      <c r="K7" s="51">
        <v>10</v>
      </c>
      <c r="L7" s="51">
        <v>9.9</v>
      </c>
      <c r="M7" s="51">
        <v>10</v>
      </c>
      <c r="N7" s="51">
        <v>10.3</v>
      </c>
      <c r="O7" s="51">
        <v>10.5</v>
      </c>
      <c r="P7" s="51">
        <v>11.2</v>
      </c>
      <c r="Q7" s="51">
        <v>11.7</v>
      </c>
      <c r="R7" s="51">
        <v>11.6</v>
      </c>
      <c r="S7" s="51">
        <v>15.3</v>
      </c>
      <c r="T7" s="51">
        <v>13.9</v>
      </c>
      <c r="U7" s="51">
        <v>13.9</v>
      </c>
      <c r="V7" s="51">
        <v>14.8</v>
      </c>
      <c r="W7" s="51">
        <v>14.8</v>
      </c>
      <c r="X7" s="51">
        <v>12.9</v>
      </c>
      <c r="Y7" s="51">
        <v>9.8000000000000007</v>
      </c>
      <c r="Z7" s="51">
        <v>9.1999999999999993</v>
      </c>
      <c r="AA7" s="51">
        <v>9.1999999999999993</v>
      </c>
      <c r="AB7" s="51">
        <v>8</v>
      </c>
      <c r="AC7" s="51">
        <v>7.3</v>
      </c>
      <c r="AD7" s="51">
        <v>7.3</v>
      </c>
      <c r="AE7" s="66">
        <f t="shared" si="0"/>
        <v>0</v>
      </c>
      <c r="AG7" s="127">
        <f>SUM(MEjerikonsumtion[[#This Row],[2023]]-MEjerikonsumtion[[#This Row],[1995]])/MEjerikonsumtion[[#This Row],[1995]]</f>
        <v>-0.2772277227722772</v>
      </c>
      <c r="AH7" s="2" t="s">
        <v>38</v>
      </c>
    </row>
    <row r="8" spans="1:34" ht="14.5" x14ac:dyDescent="0.35">
      <c r="A8" s="2" t="s">
        <v>94</v>
      </c>
      <c r="B8" s="51">
        <v>2.8</v>
      </c>
      <c r="C8" s="51">
        <v>3.6</v>
      </c>
      <c r="D8" s="51">
        <v>2.6</v>
      </c>
      <c r="E8" s="51">
        <v>1.9</v>
      </c>
      <c r="F8" s="51">
        <v>3.1</v>
      </c>
      <c r="G8" s="51">
        <v>3.3</v>
      </c>
      <c r="H8" s="51">
        <v>3.5</v>
      </c>
      <c r="I8" s="51">
        <v>4</v>
      </c>
      <c r="J8" s="51">
        <v>4.2</v>
      </c>
      <c r="K8" s="51">
        <v>2.9</v>
      </c>
      <c r="L8" s="51">
        <v>2.6</v>
      </c>
      <c r="M8" s="51">
        <v>3</v>
      </c>
      <c r="N8" s="51">
        <v>1.9</v>
      </c>
      <c r="O8" s="51">
        <v>1.5</v>
      </c>
      <c r="P8" s="51">
        <v>1.7</v>
      </c>
      <c r="Q8" s="51">
        <v>4.0999999999999996</v>
      </c>
      <c r="R8" s="51">
        <v>1.8</v>
      </c>
      <c r="S8" s="51">
        <v>2.6</v>
      </c>
      <c r="T8" s="51">
        <v>0.9</v>
      </c>
      <c r="U8" s="51">
        <v>0.4</v>
      </c>
      <c r="V8" s="51">
        <v>0</v>
      </c>
      <c r="W8" s="51">
        <v>0</v>
      </c>
      <c r="X8" s="51">
        <v>0.9</v>
      </c>
      <c r="Y8" s="51">
        <v>1.6</v>
      </c>
      <c r="Z8" s="51">
        <v>1.4</v>
      </c>
      <c r="AA8" s="51">
        <v>0.2</v>
      </c>
      <c r="AB8" s="51">
        <v>0</v>
      </c>
      <c r="AC8" s="51">
        <v>0</v>
      </c>
      <c r="AD8" s="51">
        <v>0</v>
      </c>
      <c r="AE8" s="66"/>
      <c r="AG8" s="127"/>
      <c r="AH8" s="2" t="s">
        <v>94</v>
      </c>
    </row>
    <row r="9" spans="1:34" ht="14.5" x14ac:dyDescent="0.35">
      <c r="A9" s="2" t="s">
        <v>39</v>
      </c>
      <c r="B9" s="51">
        <v>28.3</v>
      </c>
      <c r="C9" s="51">
        <v>27.5</v>
      </c>
      <c r="D9" s="51">
        <v>27</v>
      </c>
      <c r="E9" s="51">
        <v>30.2</v>
      </c>
      <c r="F9" s="51">
        <v>31.4</v>
      </c>
      <c r="G9" s="51">
        <v>30.6</v>
      </c>
      <c r="H9" s="51">
        <v>31.9</v>
      </c>
      <c r="I9" s="51">
        <v>33.299999999999997</v>
      </c>
      <c r="J9" s="51">
        <v>33.6</v>
      </c>
      <c r="K9" s="51">
        <v>33.200000000000003</v>
      </c>
      <c r="L9" s="51">
        <v>34</v>
      </c>
      <c r="M9" s="51">
        <v>34.6</v>
      </c>
      <c r="N9" s="51">
        <v>34.799999999999997</v>
      </c>
      <c r="O9" s="51">
        <v>36.1</v>
      </c>
      <c r="P9" s="51">
        <v>34.799999999999997</v>
      </c>
      <c r="Q9" s="51">
        <v>34.799999999999997</v>
      </c>
      <c r="R9" s="51">
        <v>34.700000000000003</v>
      </c>
      <c r="S9" s="51">
        <v>35</v>
      </c>
      <c r="T9" s="51">
        <v>34.700000000000003</v>
      </c>
      <c r="U9" s="51">
        <v>35</v>
      </c>
      <c r="V9" s="51">
        <v>34.1</v>
      </c>
      <c r="W9" s="51">
        <v>32.6</v>
      </c>
      <c r="X9" s="51">
        <v>31</v>
      </c>
      <c r="Y9" s="51">
        <v>29.7</v>
      </c>
      <c r="Z9" s="51">
        <v>29.4</v>
      </c>
      <c r="AA9" s="51">
        <v>28.9</v>
      </c>
      <c r="AB9" s="51">
        <v>28.5</v>
      </c>
      <c r="AC9" s="51">
        <v>27.7</v>
      </c>
      <c r="AD9" s="51">
        <v>27</v>
      </c>
      <c r="AE9" s="66">
        <f t="shared" si="0"/>
        <v>-2.5270758122743656E-2</v>
      </c>
      <c r="AG9" s="127">
        <f>SUM(MEjerikonsumtion[[#This Row],[2023]]-MEjerikonsumtion[[#This Row],[1995]])/MEjerikonsumtion[[#This Row],[1995]]</f>
        <v>-4.5936395759717336E-2</v>
      </c>
      <c r="AH9" s="2" t="s">
        <v>39</v>
      </c>
    </row>
    <row r="10" spans="1:34" ht="14.5" x14ac:dyDescent="0.35">
      <c r="A10" s="2" t="s">
        <v>40</v>
      </c>
      <c r="B10" s="51">
        <v>0.6</v>
      </c>
      <c r="C10" s="51">
        <v>1.4</v>
      </c>
      <c r="D10" s="51">
        <v>1.3</v>
      </c>
      <c r="E10" s="51">
        <v>1.6</v>
      </c>
      <c r="F10" s="51">
        <v>1.1000000000000001</v>
      </c>
      <c r="G10" s="51">
        <v>1.4</v>
      </c>
      <c r="H10" s="51">
        <v>1.3</v>
      </c>
      <c r="I10" s="51">
        <v>1.4</v>
      </c>
      <c r="J10" s="51">
        <v>1.4</v>
      </c>
      <c r="K10" s="51">
        <v>1.1000000000000001</v>
      </c>
      <c r="L10" s="51">
        <v>0.9</v>
      </c>
      <c r="M10" s="51">
        <v>0.7</v>
      </c>
      <c r="N10" s="51">
        <v>0.9</v>
      </c>
      <c r="O10" s="51">
        <v>1</v>
      </c>
      <c r="P10" s="51">
        <v>1.4</v>
      </c>
      <c r="Q10" s="51">
        <v>2.8</v>
      </c>
      <c r="R10" s="51">
        <v>3.1</v>
      </c>
      <c r="S10" s="51">
        <v>3.2</v>
      </c>
      <c r="T10" s="51">
        <v>2.5</v>
      </c>
      <c r="U10" s="51">
        <v>2.6</v>
      </c>
      <c r="V10" s="51">
        <v>2.9</v>
      </c>
      <c r="W10" s="51">
        <v>2.9</v>
      </c>
      <c r="X10" s="51">
        <v>2.8</v>
      </c>
      <c r="Y10" s="51">
        <v>2.7</v>
      </c>
      <c r="Z10" s="51">
        <v>2.8</v>
      </c>
      <c r="AA10" s="51">
        <v>2.9</v>
      </c>
      <c r="AB10" s="51">
        <v>2.9</v>
      </c>
      <c r="AC10" s="51">
        <v>3</v>
      </c>
      <c r="AD10" s="51">
        <v>2.7</v>
      </c>
      <c r="AE10" s="66">
        <f t="shared" si="0"/>
        <v>-9.9999999999999936E-2</v>
      </c>
      <c r="AG10" s="127">
        <f>SUM(MEjerikonsumtion[[#This Row],[2023]]-MEjerikonsumtion[[#This Row],[1995]])/MEjerikonsumtion[[#This Row],[1995]]</f>
        <v>3.5000000000000004</v>
      </c>
      <c r="AH10" s="2" t="s">
        <v>40</v>
      </c>
    </row>
    <row r="11" spans="1:34" ht="14.5" x14ac:dyDescent="0.35">
      <c r="A11" s="2" t="s">
        <v>41</v>
      </c>
      <c r="B11" s="51">
        <v>16.3</v>
      </c>
      <c r="C11" s="51">
        <v>16.8</v>
      </c>
      <c r="D11" s="51">
        <v>15.5</v>
      </c>
      <c r="E11" s="51">
        <v>16.3</v>
      </c>
      <c r="F11" s="51">
        <v>17</v>
      </c>
      <c r="G11" s="51">
        <v>16.600000000000001</v>
      </c>
      <c r="H11" s="51">
        <v>16.7</v>
      </c>
      <c r="I11" s="51">
        <v>17.899999999999999</v>
      </c>
      <c r="J11" s="51">
        <v>18.2</v>
      </c>
      <c r="K11" s="51">
        <v>17.5</v>
      </c>
      <c r="L11" s="51">
        <v>17.8</v>
      </c>
      <c r="M11" s="51">
        <v>18.2</v>
      </c>
      <c r="N11" s="51">
        <v>17.399999999999999</v>
      </c>
      <c r="O11" s="51">
        <v>18.899999999999999</v>
      </c>
      <c r="P11" s="51">
        <v>18.899999999999999</v>
      </c>
      <c r="Q11" s="51">
        <v>18.600000000000001</v>
      </c>
      <c r="R11" s="51">
        <v>18.7</v>
      </c>
      <c r="S11" s="51">
        <v>19</v>
      </c>
      <c r="T11" s="51">
        <v>18.899999999999999</v>
      </c>
      <c r="U11" s="51">
        <v>20.3</v>
      </c>
      <c r="V11" s="51">
        <v>20.2</v>
      </c>
      <c r="W11" s="51">
        <v>19.8</v>
      </c>
      <c r="X11" s="51">
        <v>18.899999999999999</v>
      </c>
      <c r="Y11" s="51">
        <v>19</v>
      </c>
      <c r="Z11" s="51">
        <v>19.100000000000001</v>
      </c>
      <c r="AA11" s="51">
        <v>19.7</v>
      </c>
      <c r="AB11" s="51">
        <v>19.5</v>
      </c>
      <c r="AC11" s="51">
        <v>19</v>
      </c>
      <c r="AD11" s="51">
        <v>19.2</v>
      </c>
      <c r="AE11" s="66">
        <f t="shared" si="0"/>
        <v>1.0526315789473648E-2</v>
      </c>
      <c r="AG11" s="127">
        <f>SUM(MEjerikonsumtion[[#This Row],[2023]]-MEjerikonsumtion[[#This Row],[1995]])/MEjerikonsumtion[[#This Row],[1995]]</f>
        <v>0.17791411042944777</v>
      </c>
      <c r="AH11" s="2" t="s">
        <v>41</v>
      </c>
    </row>
    <row r="12" spans="1:34" ht="14.5" x14ac:dyDescent="0.35">
      <c r="A12" s="67" t="s">
        <v>84</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7"/>
  <sheetViews>
    <sheetView topLeftCell="B1" zoomScaleNormal="100" workbookViewId="0">
      <selection activeCell="AJ7" sqref="AJ7"/>
    </sheetView>
  </sheetViews>
  <sheetFormatPr defaultColWidth="8.58203125" defaultRowHeight="14" x14ac:dyDescent="0.3"/>
  <cols>
    <col min="1" max="1" width="16.5" style="2" customWidth="1"/>
    <col min="2" max="20" width="6.25" style="2" customWidth="1"/>
    <col min="21" max="23" width="5.83203125" style="2" customWidth="1"/>
    <col min="24" max="24" width="6.25" style="2" customWidth="1"/>
    <col min="25" max="25" width="5.83203125" style="2" customWidth="1"/>
    <col min="26" max="34" width="6.25" style="2" customWidth="1"/>
    <col min="35" max="35" width="7.33203125" style="2" customWidth="1"/>
    <col min="36" max="16384" width="8.58203125" style="2"/>
  </cols>
  <sheetData>
    <row r="1" spans="1:36" ht="16.5" x14ac:dyDescent="0.35">
      <c r="A1" s="72" t="s">
        <v>91</v>
      </c>
    </row>
    <row r="2" spans="1:36" ht="14.5" x14ac:dyDescent="0.35">
      <c r="A2" s="3" t="s">
        <v>42</v>
      </c>
    </row>
    <row r="3" spans="1:36" ht="14.5" x14ac:dyDescent="0.35">
      <c r="A3" s="3" t="s">
        <v>89</v>
      </c>
    </row>
    <row r="4" spans="1:36" ht="14.5" x14ac:dyDescent="0.35">
      <c r="A4" s="3" t="s">
        <v>92</v>
      </c>
    </row>
    <row r="5" spans="1:36" ht="14.5" x14ac:dyDescent="0.35">
      <c r="A5" s="3"/>
    </row>
    <row r="6" spans="1:36" x14ac:dyDescent="0.3">
      <c r="A6" s="64" t="s">
        <v>77</v>
      </c>
      <c r="B6" s="64" t="s">
        <v>44</v>
      </c>
      <c r="C6" s="64" t="s">
        <v>45</v>
      </c>
      <c r="D6" s="64" t="s">
        <v>46</v>
      </c>
      <c r="E6" s="64" t="s">
        <v>47</v>
      </c>
      <c r="F6" s="64" t="s">
        <v>48</v>
      </c>
      <c r="G6" s="64" t="s">
        <v>49</v>
      </c>
      <c r="H6" s="64" t="s">
        <v>50</v>
      </c>
      <c r="I6" s="64" t="s">
        <v>51</v>
      </c>
      <c r="J6" s="64" t="s">
        <v>52</v>
      </c>
      <c r="K6" s="64" t="s">
        <v>53</v>
      </c>
      <c r="L6" s="64" t="s">
        <v>54</v>
      </c>
      <c r="M6" s="64" t="s">
        <v>55</v>
      </c>
      <c r="N6" s="64" t="s">
        <v>56</v>
      </c>
      <c r="O6" s="64" t="s">
        <v>57</v>
      </c>
      <c r="P6" s="64" t="s">
        <v>58</v>
      </c>
      <c r="Q6" s="64" t="s">
        <v>59</v>
      </c>
      <c r="R6" s="64" t="s">
        <v>60</v>
      </c>
      <c r="S6" s="64" t="s">
        <v>61</v>
      </c>
      <c r="T6" s="64" t="s">
        <v>62</v>
      </c>
      <c r="U6" s="64" t="s">
        <v>63</v>
      </c>
      <c r="V6" s="64" t="s">
        <v>64</v>
      </c>
      <c r="W6" s="64" t="s">
        <v>65</v>
      </c>
      <c r="X6" s="64" t="s">
        <v>66</v>
      </c>
      <c r="Y6" s="64" t="s">
        <v>67</v>
      </c>
      <c r="Z6" s="64" t="s">
        <v>68</v>
      </c>
      <c r="AA6" s="64" t="s">
        <v>69</v>
      </c>
      <c r="AB6" s="68" t="s">
        <v>70</v>
      </c>
      <c r="AC6" s="64" t="s">
        <v>71</v>
      </c>
      <c r="AD6" s="64" t="s">
        <v>72</v>
      </c>
      <c r="AE6" s="64" t="s">
        <v>73</v>
      </c>
      <c r="AF6" s="64" t="s">
        <v>74</v>
      </c>
      <c r="AG6" s="64" t="s">
        <v>83</v>
      </c>
      <c r="AH6" s="64" t="s">
        <v>88</v>
      </c>
      <c r="AI6" s="64" t="s">
        <v>111</v>
      </c>
      <c r="AJ6" s="64" t="s">
        <v>95</v>
      </c>
    </row>
    <row r="7" spans="1:36" x14ac:dyDescent="0.3">
      <c r="A7" s="2" t="s">
        <v>90</v>
      </c>
      <c r="B7" s="69">
        <v>13.6</v>
      </c>
      <c r="C7" s="69">
        <v>12.8</v>
      </c>
      <c r="D7" s="69">
        <v>12.7</v>
      </c>
      <c r="E7" s="69">
        <v>12.4</v>
      </c>
      <c r="F7" s="69">
        <v>12.5</v>
      </c>
      <c r="G7" s="69">
        <v>11.9</v>
      </c>
      <c r="H7" s="69">
        <v>12.4</v>
      </c>
      <c r="I7" s="69">
        <v>12.1</v>
      </c>
      <c r="J7" s="69">
        <v>12.3</v>
      </c>
      <c r="K7" s="69">
        <v>11.9</v>
      </c>
      <c r="L7" s="69">
        <v>12</v>
      </c>
      <c r="M7" s="69">
        <v>11.8</v>
      </c>
      <c r="N7" s="69">
        <v>11.3</v>
      </c>
      <c r="O7" s="69">
        <v>11.5</v>
      </c>
      <c r="P7" s="69">
        <v>12.4</v>
      </c>
      <c r="Q7" s="69">
        <v>12.1</v>
      </c>
      <c r="R7" s="69">
        <v>12.3</v>
      </c>
      <c r="S7" s="69">
        <v>12.2</v>
      </c>
      <c r="T7" s="69">
        <v>12.5</v>
      </c>
      <c r="U7" s="71">
        <v>13</v>
      </c>
      <c r="V7" s="71">
        <v>13.3</v>
      </c>
      <c r="W7" s="71">
        <v>14.1</v>
      </c>
      <c r="X7" s="69">
        <v>14.1</v>
      </c>
      <c r="Y7" s="69">
        <v>14.4</v>
      </c>
      <c r="Z7" s="71">
        <v>13.9</v>
      </c>
      <c r="AA7" s="69">
        <v>14.2</v>
      </c>
      <c r="AB7" s="70">
        <v>14.9</v>
      </c>
      <c r="AC7" s="69">
        <v>14.6</v>
      </c>
      <c r="AD7" s="69">
        <v>15</v>
      </c>
      <c r="AE7" s="69">
        <v>15</v>
      </c>
      <c r="AF7" s="69">
        <v>14.8</v>
      </c>
      <c r="AG7" s="69">
        <v>13.9</v>
      </c>
      <c r="AH7" s="69">
        <v>14.7</v>
      </c>
      <c r="AI7" s="69">
        <v>13.3</v>
      </c>
      <c r="AJ7" s="114">
        <f>SUM(AI7-AH7)/AH7</f>
        <v>-9.523809523809515E-2</v>
      </c>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2"/>
  <sheetViews>
    <sheetView topLeftCell="A67" zoomScaleNormal="100" workbookViewId="0">
      <selection activeCell="T57" sqref="T57"/>
    </sheetView>
  </sheetViews>
  <sheetFormatPr defaultColWidth="9" defaultRowHeight="15.5" x14ac:dyDescent="0.35"/>
  <cols>
    <col min="1" max="1" width="26.75" style="73" customWidth="1"/>
    <col min="2" max="2" width="7" style="73" customWidth="1"/>
    <col min="3" max="3" width="7.33203125" style="73" customWidth="1"/>
    <col min="4" max="4" width="7.83203125" style="73" customWidth="1"/>
    <col min="5" max="5" width="7" style="73" customWidth="1"/>
    <col min="6" max="6" width="8.75" style="73" customWidth="1"/>
    <col min="7" max="7" width="8.33203125" style="73" customWidth="1"/>
    <col min="8" max="32" width="6.75" style="73" customWidth="1"/>
    <col min="33" max="33" width="7.5" style="73" customWidth="1"/>
    <col min="34" max="34" width="6.75" style="73" customWidth="1"/>
    <col min="35" max="35" width="6.58203125" style="73" customWidth="1"/>
    <col min="36" max="16384" width="9" style="73"/>
  </cols>
  <sheetData>
    <row r="1" spans="1:35" ht="18" x14ac:dyDescent="0.4">
      <c r="A1" s="1" t="s">
        <v>43</v>
      </c>
    </row>
    <row r="2" spans="1:35" x14ac:dyDescent="0.35">
      <c r="A2" s="74"/>
    </row>
    <row r="3" spans="1:35" x14ac:dyDescent="0.35">
      <c r="A3" s="74" t="s">
        <v>10</v>
      </c>
    </row>
    <row r="4" spans="1:35" x14ac:dyDescent="0.35">
      <c r="A4" s="75" t="s">
        <v>75</v>
      </c>
      <c r="B4" s="4" t="s">
        <v>44</v>
      </c>
      <c r="C4" s="4" t="s">
        <v>45</v>
      </c>
      <c r="D4" s="4" t="s">
        <v>46</v>
      </c>
      <c r="E4" s="4" t="s">
        <v>47</v>
      </c>
      <c r="F4" s="4" t="s">
        <v>48</v>
      </c>
      <c r="G4" s="4" t="s">
        <v>49</v>
      </c>
      <c r="H4" s="4" t="s">
        <v>50</v>
      </c>
      <c r="I4" s="4" t="s">
        <v>51</v>
      </c>
      <c r="J4" s="4" t="s">
        <v>52</v>
      </c>
      <c r="K4" s="4" t="s">
        <v>53</v>
      </c>
      <c r="L4" s="4" t="s">
        <v>54</v>
      </c>
      <c r="M4" s="4" t="s">
        <v>55</v>
      </c>
      <c r="N4" s="4" t="s">
        <v>56</v>
      </c>
      <c r="O4" s="4" t="s">
        <v>57</v>
      </c>
      <c r="P4" s="4" t="s">
        <v>58</v>
      </c>
      <c r="Q4" s="4" t="s">
        <v>59</v>
      </c>
      <c r="R4" s="4" t="s">
        <v>60</v>
      </c>
      <c r="S4" s="4" t="s">
        <v>61</v>
      </c>
      <c r="T4" s="4" t="s">
        <v>62</v>
      </c>
      <c r="U4" s="4" t="s">
        <v>63</v>
      </c>
      <c r="V4" s="4" t="s">
        <v>64</v>
      </c>
      <c r="W4" s="4" t="s">
        <v>65</v>
      </c>
      <c r="X4" s="4" t="s">
        <v>66</v>
      </c>
      <c r="Y4" s="4" t="s">
        <v>67</v>
      </c>
      <c r="Z4" s="4" t="s">
        <v>68</v>
      </c>
      <c r="AA4" s="5" t="s">
        <v>69</v>
      </c>
      <c r="AB4" s="4" t="s">
        <v>70</v>
      </c>
      <c r="AC4" s="4" t="s">
        <v>71</v>
      </c>
      <c r="AD4" s="4" t="s">
        <v>72</v>
      </c>
      <c r="AE4" s="4" t="s">
        <v>73</v>
      </c>
      <c r="AF4" s="4" t="s">
        <v>74</v>
      </c>
      <c r="AG4" s="4" t="s">
        <v>83</v>
      </c>
      <c r="AH4" s="4" t="s">
        <v>88</v>
      </c>
      <c r="AI4" s="4" t="s">
        <v>111</v>
      </c>
    </row>
    <row r="5" spans="1:35" x14ac:dyDescent="0.35">
      <c r="A5" s="9" t="s">
        <v>0</v>
      </c>
      <c r="B5" s="10">
        <v>31.4</v>
      </c>
      <c r="C5" s="10">
        <v>31.3</v>
      </c>
      <c r="D5" s="10">
        <v>32.948639170235943</v>
      </c>
      <c r="E5" s="10">
        <v>32.799999999999997</v>
      </c>
      <c r="F5" s="10">
        <v>34.299999999999997</v>
      </c>
      <c r="G5" s="10">
        <v>35.799999999999997</v>
      </c>
      <c r="H5" s="10">
        <v>35.4</v>
      </c>
      <c r="I5" s="10">
        <v>35.9</v>
      </c>
      <c r="J5" s="10">
        <v>37.700000000000003</v>
      </c>
      <c r="K5" s="10">
        <v>36.700000000000003</v>
      </c>
      <c r="L5" s="10">
        <v>35.9</v>
      </c>
      <c r="M5" s="10">
        <v>34.9</v>
      </c>
      <c r="N5" s="10">
        <v>36.4</v>
      </c>
      <c r="O5" s="10">
        <v>36.299999999999997</v>
      </c>
      <c r="P5" s="10">
        <v>36.700000000000003</v>
      </c>
      <c r="Q5" s="10">
        <v>35.9</v>
      </c>
      <c r="R5" s="10">
        <v>35.6</v>
      </c>
      <c r="S5" s="10">
        <v>36.299999999999997</v>
      </c>
      <c r="T5" s="10">
        <v>36.4</v>
      </c>
      <c r="U5" s="11">
        <v>36.200000000000003</v>
      </c>
      <c r="V5" s="11">
        <v>37.1</v>
      </c>
      <c r="W5" s="11">
        <v>37.4</v>
      </c>
      <c r="X5" s="12">
        <v>36</v>
      </c>
      <c r="Y5" s="12">
        <v>36.6</v>
      </c>
      <c r="Z5" s="11">
        <v>35.200000000000003</v>
      </c>
      <c r="AA5" s="12">
        <v>34.200000000000003</v>
      </c>
      <c r="AB5" s="12">
        <v>33.6</v>
      </c>
      <c r="AC5" s="73">
        <v>32.799999999999997</v>
      </c>
      <c r="AD5" s="12">
        <v>32.5</v>
      </c>
      <c r="AE5" s="12">
        <v>30.6</v>
      </c>
      <c r="AF5" s="12">
        <v>29.6</v>
      </c>
      <c r="AG5" s="12">
        <v>29.3</v>
      </c>
      <c r="AH5" s="12">
        <v>29.4</v>
      </c>
      <c r="AI5" s="12">
        <v>27.994</v>
      </c>
    </row>
    <row r="6" spans="1:35" x14ac:dyDescent="0.35">
      <c r="A6" s="9" t="s">
        <v>1</v>
      </c>
      <c r="B6" s="10">
        <v>17</v>
      </c>
      <c r="C6" s="10">
        <v>16.899999999999999</v>
      </c>
      <c r="D6" s="10">
        <v>17.2</v>
      </c>
      <c r="E6" s="10">
        <v>17.5</v>
      </c>
      <c r="F6" s="10">
        <v>17.8</v>
      </c>
      <c r="G6" s="10">
        <v>18.3</v>
      </c>
      <c r="H6" s="10">
        <v>19.2</v>
      </c>
      <c r="I6" s="10">
        <v>20.100000000000001</v>
      </c>
      <c r="J6" s="10">
        <v>20.399999999999999</v>
      </c>
      <c r="K6" s="10">
        <v>21.5</v>
      </c>
      <c r="L6" s="10">
        <v>22.5</v>
      </c>
      <c r="M6" s="10">
        <v>21.6</v>
      </c>
      <c r="N6" s="10">
        <v>24.3</v>
      </c>
      <c r="O6" s="10">
        <v>25.1</v>
      </c>
      <c r="P6" s="10">
        <v>25.4</v>
      </c>
      <c r="Q6" s="10">
        <v>25.5</v>
      </c>
      <c r="R6" s="10">
        <v>25.9</v>
      </c>
      <c r="S6" s="10">
        <v>25.4</v>
      </c>
      <c r="T6" s="10">
        <v>24.9</v>
      </c>
      <c r="U6" s="12">
        <v>24.9</v>
      </c>
      <c r="V6" s="12">
        <v>25.5</v>
      </c>
      <c r="W6" s="12">
        <v>26.1</v>
      </c>
      <c r="X6" s="12">
        <v>25.7</v>
      </c>
      <c r="Y6" s="12">
        <v>25.9</v>
      </c>
      <c r="Z6" s="12">
        <v>26.1</v>
      </c>
      <c r="AA6" s="12">
        <v>26.1</v>
      </c>
      <c r="AB6" s="12">
        <v>25.8</v>
      </c>
      <c r="AC6" s="73">
        <v>24.7</v>
      </c>
      <c r="AD6" s="12">
        <v>24.3</v>
      </c>
      <c r="AE6" s="12">
        <v>24.097000000000001</v>
      </c>
      <c r="AF6" s="12">
        <v>22.7</v>
      </c>
      <c r="AG6" s="12">
        <v>22.6</v>
      </c>
      <c r="AH6" s="12">
        <v>23.1</v>
      </c>
      <c r="AI6" s="12">
        <v>22.754999999999999</v>
      </c>
    </row>
    <row r="7" spans="1:35" x14ac:dyDescent="0.35">
      <c r="A7" s="9" t="s">
        <v>2</v>
      </c>
      <c r="B7" s="10">
        <v>5.9</v>
      </c>
      <c r="C7" s="10">
        <v>6.6</v>
      </c>
      <c r="D7" s="10">
        <v>7.1</v>
      </c>
      <c r="E7" s="10">
        <v>7.5</v>
      </c>
      <c r="F7" s="10">
        <v>8.1999999999999993</v>
      </c>
      <c r="G7" s="10">
        <v>8.6999999999999993</v>
      </c>
      <c r="H7" s="10">
        <v>9</v>
      </c>
      <c r="I7" s="10">
        <v>9.1999999999999993</v>
      </c>
      <c r="J7" s="10">
        <v>9.9</v>
      </c>
      <c r="K7" s="10">
        <v>11.5</v>
      </c>
      <c r="L7" s="10">
        <v>12.8</v>
      </c>
      <c r="M7" s="10">
        <v>13.9</v>
      </c>
      <c r="N7" s="10">
        <v>14.8</v>
      </c>
      <c r="O7" s="10">
        <v>14.3</v>
      </c>
      <c r="P7" s="10">
        <v>14.9</v>
      </c>
      <c r="Q7" s="10">
        <v>15.7</v>
      </c>
      <c r="R7" s="10">
        <v>16.3</v>
      </c>
      <c r="S7" s="10">
        <v>16.7</v>
      </c>
      <c r="T7" s="10">
        <v>18.100000000000001</v>
      </c>
      <c r="U7" s="12">
        <v>17.5</v>
      </c>
      <c r="V7" s="12">
        <v>18.399999999999999</v>
      </c>
      <c r="W7" s="12">
        <v>18.7</v>
      </c>
      <c r="X7" s="12">
        <v>19</v>
      </c>
      <c r="Y7" s="12">
        <v>20.3</v>
      </c>
      <c r="Z7" s="12">
        <v>21.6</v>
      </c>
      <c r="AA7" s="12">
        <v>22.4</v>
      </c>
      <c r="AB7" s="12">
        <v>23.6</v>
      </c>
      <c r="AC7" s="73">
        <v>23.3</v>
      </c>
      <c r="AD7" s="12">
        <v>22.163</v>
      </c>
      <c r="AE7" s="12">
        <v>22.422000000000001</v>
      </c>
      <c r="AF7" s="12">
        <v>21.8</v>
      </c>
      <c r="AG7" s="12">
        <v>23.097326194997855</v>
      </c>
      <c r="AH7" s="12">
        <v>23.047647167528822</v>
      </c>
      <c r="AI7" s="12">
        <v>23.451000000000001</v>
      </c>
    </row>
    <row r="8" spans="1:35" x14ac:dyDescent="0.35">
      <c r="A8" s="17" t="s">
        <v>3</v>
      </c>
      <c r="B8" s="18">
        <v>0.8</v>
      </c>
      <c r="C8" s="18">
        <v>0.8</v>
      </c>
      <c r="D8" s="18">
        <v>0.7</v>
      </c>
      <c r="E8" s="18">
        <v>0.6</v>
      </c>
      <c r="F8" s="18">
        <v>0.7</v>
      </c>
      <c r="G8" s="18">
        <v>0.72</v>
      </c>
      <c r="H8" s="18">
        <v>0.8</v>
      </c>
      <c r="I8" s="18">
        <v>0.83</v>
      </c>
      <c r="J8" s="18">
        <v>0.86</v>
      </c>
      <c r="K8" s="18">
        <v>0.96</v>
      </c>
      <c r="L8" s="18">
        <v>0.95</v>
      </c>
      <c r="M8" s="18">
        <v>1.05</v>
      </c>
      <c r="N8" s="18">
        <v>1.01</v>
      </c>
      <c r="O8" s="18">
        <v>1.1000000000000001</v>
      </c>
      <c r="P8" s="18">
        <v>1</v>
      </c>
      <c r="Q8" s="18">
        <v>1.18</v>
      </c>
      <c r="R8" s="18">
        <v>1.31</v>
      </c>
      <c r="S8" s="18">
        <v>1.33</v>
      </c>
      <c r="T8" s="18">
        <v>1.42</v>
      </c>
      <c r="U8" s="14">
        <v>1.61</v>
      </c>
      <c r="V8" s="14">
        <v>1.43</v>
      </c>
      <c r="W8" s="14">
        <v>1.56</v>
      </c>
      <c r="X8" s="14">
        <v>1.6</v>
      </c>
      <c r="Y8" s="14">
        <v>1.65</v>
      </c>
      <c r="Z8" s="14">
        <v>1.72</v>
      </c>
      <c r="AA8" s="12">
        <v>1.76</v>
      </c>
      <c r="AB8" s="12">
        <v>1.86</v>
      </c>
      <c r="AC8" s="73">
        <v>1.9</v>
      </c>
      <c r="AD8" s="12">
        <v>1.86</v>
      </c>
      <c r="AE8" s="12">
        <v>1.64</v>
      </c>
      <c r="AF8" s="12">
        <v>1.68</v>
      </c>
      <c r="AG8" s="12">
        <v>1.49</v>
      </c>
      <c r="AH8" s="12">
        <v>1.57</v>
      </c>
      <c r="AI8" s="12">
        <v>1.6080000000000001</v>
      </c>
    </row>
    <row r="9" spans="1:35" x14ac:dyDescent="0.35">
      <c r="A9" s="9" t="s">
        <v>4</v>
      </c>
      <c r="B9" s="12">
        <v>5.6</v>
      </c>
      <c r="C9" s="12">
        <v>5.4</v>
      </c>
      <c r="D9" s="12">
        <v>5.3000000000000007</v>
      </c>
      <c r="E9" s="12">
        <v>5.0999999999999996</v>
      </c>
      <c r="F9" s="12">
        <v>4.8000000000000007</v>
      </c>
      <c r="G9" s="12">
        <v>4.7</v>
      </c>
      <c r="H9" s="12">
        <v>4.0999999999999996</v>
      </c>
      <c r="I9" s="12">
        <v>4.0999999999999996</v>
      </c>
      <c r="J9" s="12">
        <v>3.4</v>
      </c>
      <c r="K9" s="12">
        <v>3.9845648967235254</v>
      </c>
      <c r="L9" s="12">
        <v>4.4000000000000004</v>
      </c>
      <c r="M9" s="12">
        <v>4.4015926330604005</v>
      </c>
      <c r="N9" s="12">
        <v>4.2762787006952863</v>
      </c>
      <c r="O9" s="12">
        <v>4.289207040811303</v>
      </c>
      <c r="P9" s="12">
        <v>4.2811702211289422</v>
      </c>
      <c r="Q9" s="12">
        <v>4.1586431782148701</v>
      </c>
      <c r="R9" s="12">
        <v>3.9373282728949697</v>
      </c>
      <c r="S9" s="12">
        <v>3.8334890379327184</v>
      </c>
      <c r="T9" s="12">
        <v>3.9</v>
      </c>
      <c r="U9" s="12">
        <v>3.9</v>
      </c>
      <c r="V9" s="12">
        <v>4</v>
      </c>
      <c r="W9" s="12">
        <v>3.8</v>
      </c>
      <c r="X9" s="12">
        <v>3.8000000000000003</v>
      </c>
      <c r="Y9" s="12">
        <v>3.6280000000000001</v>
      </c>
      <c r="Z9" s="12">
        <v>3.5</v>
      </c>
      <c r="AA9" s="12">
        <v>3.42</v>
      </c>
      <c r="AB9" s="12">
        <v>3.41</v>
      </c>
      <c r="AC9" s="73">
        <v>3.43</v>
      </c>
      <c r="AD9" s="12">
        <v>3.37</v>
      </c>
      <c r="AE9" s="12">
        <v>3.4699999999999998</v>
      </c>
      <c r="AF9" s="12">
        <v>3.6100000000000003</v>
      </c>
      <c r="AG9" s="12">
        <v>3.3</v>
      </c>
      <c r="AH9" s="12">
        <v>3.18</v>
      </c>
      <c r="AI9" s="12">
        <v>3.157</v>
      </c>
    </row>
    <row r="10" spans="1:35" x14ac:dyDescent="0.35">
      <c r="A10" s="21" t="s">
        <v>5</v>
      </c>
      <c r="B10" s="22">
        <f>SUM(B5:B9)</f>
        <v>60.699999999999996</v>
      </c>
      <c r="C10" s="22">
        <f t="shared" ref="C10:AI10" si="0">SUM(C5:C9)</f>
        <v>61</v>
      </c>
      <c r="D10" s="22">
        <f t="shared" si="0"/>
        <v>63.248639170235947</v>
      </c>
      <c r="E10" s="22">
        <f t="shared" si="0"/>
        <v>63.5</v>
      </c>
      <c r="F10" s="22">
        <f t="shared" si="0"/>
        <v>65.8</v>
      </c>
      <c r="G10" s="22">
        <f t="shared" si="0"/>
        <v>68.22</v>
      </c>
      <c r="H10" s="22">
        <f t="shared" si="0"/>
        <v>68.499999999999986</v>
      </c>
      <c r="I10" s="22">
        <f t="shared" si="0"/>
        <v>70.13</v>
      </c>
      <c r="J10" s="22">
        <f t="shared" si="0"/>
        <v>72.260000000000005</v>
      </c>
      <c r="K10" s="22">
        <f t="shared" si="0"/>
        <v>74.644564896723523</v>
      </c>
      <c r="L10" s="22">
        <f t="shared" si="0"/>
        <v>76.550000000000011</v>
      </c>
      <c r="M10" s="22">
        <f t="shared" si="0"/>
        <v>75.851592633060406</v>
      </c>
      <c r="N10" s="22">
        <f t="shared" si="0"/>
        <v>80.786278700695291</v>
      </c>
      <c r="O10" s="22">
        <f t="shared" si="0"/>
        <v>81.089207040811303</v>
      </c>
      <c r="P10" s="22">
        <f t="shared" si="0"/>
        <v>82.281170221128946</v>
      </c>
      <c r="Q10" s="22">
        <f t="shared" si="0"/>
        <v>82.438643178214875</v>
      </c>
      <c r="R10" s="22">
        <f t="shared" si="0"/>
        <v>83.047328272894973</v>
      </c>
      <c r="S10" s="22">
        <f t="shared" si="0"/>
        <v>83.563489037932712</v>
      </c>
      <c r="T10" s="22">
        <f t="shared" si="0"/>
        <v>84.720000000000013</v>
      </c>
      <c r="U10" s="22">
        <f t="shared" si="0"/>
        <v>84.11</v>
      </c>
      <c r="V10" s="22">
        <f>SUM(V5:V9)</f>
        <v>86.43</v>
      </c>
      <c r="W10" s="22">
        <f t="shared" si="0"/>
        <v>87.56</v>
      </c>
      <c r="X10" s="22">
        <f t="shared" si="0"/>
        <v>86.1</v>
      </c>
      <c r="Y10" s="22">
        <f t="shared" si="0"/>
        <v>88.078000000000003</v>
      </c>
      <c r="Z10" s="22">
        <f t="shared" si="0"/>
        <v>88.12</v>
      </c>
      <c r="AA10" s="22">
        <f t="shared" si="0"/>
        <v>87.88000000000001</v>
      </c>
      <c r="AB10" s="22">
        <f t="shared" si="0"/>
        <v>88.27</v>
      </c>
      <c r="AC10" s="22">
        <f t="shared" si="0"/>
        <v>86.13000000000001</v>
      </c>
      <c r="AD10" s="22">
        <f t="shared" si="0"/>
        <v>84.192999999999998</v>
      </c>
      <c r="AE10" s="22">
        <f t="shared" si="0"/>
        <v>82.228999999999999</v>
      </c>
      <c r="AF10" s="22">
        <f t="shared" si="0"/>
        <v>79.39</v>
      </c>
      <c r="AG10" s="22">
        <f t="shared" si="0"/>
        <v>79.78732619499786</v>
      </c>
      <c r="AH10" s="22">
        <f t="shared" si="0"/>
        <v>80.297647167528822</v>
      </c>
      <c r="AI10" s="22">
        <f t="shared" si="0"/>
        <v>78.964999999999989</v>
      </c>
    </row>
    <row r="12" spans="1:35" x14ac:dyDescent="0.35">
      <c r="A12" s="74" t="s">
        <v>11</v>
      </c>
    </row>
    <row r="13" spans="1:35" x14ac:dyDescent="0.35">
      <c r="A13" s="76" t="s">
        <v>75</v>
      </c>
      <c r="B13" s="5" t="s">
        <v>44</v>
      </c>
      <c r="C13" s="5" t="s">
        <v>45</v>
      </c>
      <c r="D13" s="5" t="s">
        <v>46</v>
      </c>
      <c r="E13" s="5" t="s">
        <v>47</v>
      </c>
      <c r="F13" s="5" t="s">
        <v>48</v>
      </c>
      <c r="G13" s="5" t="s">
        <v>49</v>
      </c>
      <c r="H13" s="5" t="s">
        <v>50</v>
      </c>
      <c r="I13" s="5" t="s">
        <v>51</v>
      </c>
      <c r="J13" s="5" t="s">
        <v>52</v>
      </c>
      <c r="K13" s="5" t="s">
        <v>53</v>
      </c>
      <c r="L13" s="5" t="s">
        <v>54</v>
      </c>
      <c r="M13" s="5" t="s">
        <v>55</v>
      </c>
      <c r="N13" s="5" t="s">
        <v>56</v>
      </c>
      <c r="O13" s="5" t="s">
        <v>57</v>
      </c>
      <c r="P13" s="5" t="s">
        <v>58</v>
      </c>
      <c r="Q13" s="5" t="s">
        <v>59</v>
      </c>
      <c r="R13" s="5" t="s">
        <v>60</v>
      </c>
      <c r="S13" s="5" t="s">
        <v>61</v>
      </c>
      <c r="T13" s="5" t="s">
        <v>62</v>
      </c>
      <c r="U13" s="5" t="s">
        <v>63</v>
      </c>
      <c r="V13" s="5" t="s">
        <v>64</v>
      </c>
      <c r="W13" s="5" t="s">
        <v>65</v>
      </c>
      <c r="X13" s="5" t="s">
        <v>66</v>
      </c>
      <c r="Y13" s="5" t="s">
        <v>67</v>
      </c>
      <c r="Z13" s="5" t="s">
        <v>68</v>
      </c>
      <c r="AA13" s="5" t="s">
        <v>69</v>
      </c>
      <c r="AB13" s="5" t="s">
        <v>70</v>
      </c>
      <c r="AC13" s="5" t="s">
        <v>71</v>
      </c>
      <c r="AD13" s="5" t="s">
        <v>72</v>
      </c>
      <c r="AE13" s="5" t="s">
        <v>73</v>
      </c>
      <c r="AF13" s="5" t="s">
        <v>74</v>
      </c>
      <c r="AG13" s="5" t="s">
        <v>83</v>
      </c>
      <c r="AH13" s="5" t="s">
        <v>88</v>
      </c>
      <c r="AI13" s="115" t="s">
        <v>111</v>
      </c>
    </row>
    <row r="14" spans="1:35" x14ac:dyDescent="0.35">
      <c r="A14" s="73" t="s">
        <v>12</v>
      </c>
      <c r="B14" s="77">
        <f>SUM(B5*0.479*1000/52)</f>
        <v>289.24230769230769</v>
      </c>
      <c r="C14" s="77">
        <f t="shared" ref="C14:AF15" si="1">SUM(C5*0.479*1000/52)</f>
        <v>288.32115384615383</v>
      </c>
      <c r="D14" s="77">
        <f t="shared" si="1"/>
        <v>303.50765697198108</v>
      </c>
      <c r="E14" s="77">
        <f t="shared" si="1"/>
        <v>302.13846153846151</v>
      </c>
      <c r="F14" s="77">
        <f t="shared" si="1"/>
        <v>315.95576923076919</v>
      </c>
      <c r="G14" s="77">
        <f t="shared" si="1"/>
        <v>329.77307692307693</v>
      </c>
      <c r="H14" s="77">
        <f t="shared" si="1"/>
        <v>326.0884615384615</v>
      </c>
      <c r="I14" s="77">
        <f t="shared" si="1"/>
        <v>330.69423076923073</v>
      </c>
      <c r="J14" s="77">
        <f t="shared" si="1"/>
        <v>347.27499999999998</v>
      </c>
      <c r="K14" s="77">
        <f t="shared" si="1"/>
        <v>338.06346153846152</v>
      </c>
      <c r="L14" s="77">
        <f t="shared" si="1"/>
        <v>330.69423076923073</v>
      </c>
      <c r="M14" s="77">
        <f t="shared" si="1"/>
        <v>321.48269230769228</v>
      </c>
      <c r="N14" s="77">
        <f t="shared" si="1"/>
        <v>335.29999999999995</v>
      </c>
      <c r="O14" s="77">
        <f t="shared" si="1"/>
        <v>334.3788461538461</v>
      </c>
      <c r="P14" s="77">
        <f t="shared" si="1"/>
        <v>338.06346153846152</v>
      </c>
      <c r="Q14" s="77">
        <f t="shared" si="1"/>
        <v>330.69423076923073</v>
      </c>
      <c r="R14" s="77">
        <f t="shared" si="1"/>
        <v>327.93076923076922</v>
      </c>
      <c r="S14" s="77">
        <f t="shared" si="1"/>
        <v>334.3788461538461</v>
      </c>
      <c r="T14" s="77">
        <f t="shared" si="1"/>
        <v>335.29999999999995</v>
      </c>
      <c r="U14" s="77">
        <f t="shared" si="1"/>
        <v>333.4576923076923</v>
      </c>
      <c r="V14" s="77">
        <f t="shared" si="1"/>
        <v>341.74807692307695</v>
      </c>
      <c r="W14" s="77">
        <f t="shared" si="1"/>
        <v>344.51153846153841</v>
      </c>
      <c r="X14" s="77">
        <f t="shared" si="1"/>
        <v>331.61538461538464</v>
      </c>
      <c r="Y14" s="77">
        <f t="shared" si="1"/>
        <v>337.14230769230772</v>
      </c>
      <c r="Z14" s="77">
        <f t="shared" si="1"/>
        <v>324.2461538461539</v>
      </c>
      <c r="AA14" s="77">
        <f t="shared" si="1"/>
        <v>315.03461538461539</v>
      </c>
      <c r="AB14" s="77">
        <f t="shared" si="1"/>
        <v>309.50769230769231</v>
      </c>
      <c r="AC14" s="77">
        <f t="shared" si="1"/>
        <v>302.13846153846151</v>
      </c>
      <c r="AD14" s="77">
        <f t="shared" si="1"/>
        <v>299.37499999999994</v>
      </c>
      <c r="AE14" s="77">
        <f t="shared" si="1"/>
        <v>281.87307692307695</v>
      </c>
      <c r="AF14" s="77">
        <f t="shared" si="1"/>
        <v>272.66153846153844</v>
      </c>
      <c r="AG14" s="77">
        <f t="shared" ref="AG14:AH14" si="2">SUM(AG5*0.479*1000/52)</f>
        <v>269.89807692307693</v>
      </c>
      <c r="AH14" s="77">
        <f t="shared" si="2"/>
        <v>270.81923076923073</v>
      </c>
      <c r="AI14" s="77">
        <f t="shared" ref="AI14" si="3">SUM(AI5*0.479*1000/52)</f>
        <v>257.86780769230768</v>
      </c>
    </row>
    <row r="15" spans="1:35" x14ac:dyDescent="0.35">
      <c r="A15" s="73" t="s">
        <v>13</v>
      </c>
      <c r="B15" s="77">
        <f>SUM(B6*0.479*1000/52)</f>
        <v>156.59615384615384</v>
      </c>
      <c r="C15" s="77">
        <f t="shared" si="1"/>
        <v>155.67499999999998</v>
      </c>
      <c r="D15" s="77">
        <f t="shared" si="1"/>
        <v>158.43846153846152</v>
      </c>
      <c r="E15" s="77">
        <f t="shared" si="1"/>
        <v>161.20192307692307</v>
      </c>
      <c r="F15" s="77">
        <f t="shared" si="1"/>
        <v>163.96538461538461</v>
      </c>
      <c r="G15" s="77">
        <f t="shared" si="1"/>
        <v>168.57115384615386</v>
      </c>
      <c r="H15" s="77">
        <f t="shared" si="1"/>
        <v>176.86153846153846</v>
      </c>
      <c r="I15" s="77">
        <f t="shared" si="1"/>
        <v>185.15192307692308</v>
      </c>
      <c r="J15" s="77">
        <f t="shared" si="1"/>
        <v>187.9153846153846</v>
      </c>
      <c r="K15" s="77">
        <f t="shared" si="1"/>
        <v>198.04807692307688</v>
      </c>
      <c r="L15" s="77">
        <f t="shared" si="1"/>
        <v>207.25961538461539</v>
      </c>
      <c r="M15" s="77">
        <f t="shared" si="1"/>
        <v>198.96923076923079</v>
      </c>
      <c r="N15" s="77">
        <f t="shared" si="1"/>
        <v>223.84038461538461</v>
      </c>
      <c r="O15" s="77">
        <f t="shared" si="1"/>
        <v>231.20961538461538</v>
      </c>
      <c r="P15" s="77">
        <f t="shared" si="1"/>
        <v>233.97307692307689</v>
      </c>
      <c r="Q15" s="77">
        <f t="shared" si="1"/>
        <v>234.89423076923077</v>
      </c>
      <c r="R15" s="77">
        <f t="shared" si="1"/>
        <v>238.57884615384611</v>
      </c>
      <c r="S15" s="77">
        <f t="shared" si="1"/>
        <v>233.97307692307689</v>
      </c>
      <c r="T15" s="77">
        <f t="shared" si="1"/>
        <v>229.36730769230766</v>
      </c>
      <c r="U15" s="77">
        <f t="shared" si="1"/>
        <v>229.36730769230766</v>
      </c>
      <c r="V15" s="77">
        <f t="shared" si="1"/>
        <v>234.89423076923077</v>
      </c>
      <c r="W15" s="77">
        <f t="shared" si="1"/>
        <v>240.42115384615389</v>
      </c>
      <c r="X15" s="77">
        <f t="shared" si="1"/>
        <v>236.73653846153846</v>
      </c>
      <c r="Y15" s="77">
        <f t="shared" si="1"/>
        <v>238.57884615384611</v>
      </c>
      <c r="Z15" s="77">
        <f t="shared" si="1"/>
        <v>240.42115384615389</v>
      </c>
      <c r="AA15" s="77">
        <f t="shared" si="1"/>
        <v>240.42115384615389</v>
      </c>
      <c r="AB15" s="77">
        <f t="shared" si="1"/>
        <v>237.65769230769232</v>
      </c>
      <c r="AC15" s="77">
        <f t="shared" si="1"/>
        <v>227.52499999999998</v>
      </c>
      <c r="AD15" s="77">
        <f t="shared" si="1"/>
        <v>223.84038461538461</v>
      </c>
      <c r="AE15" s="77">
        <f t="shared" si="1"/>
        <v>221.97044230769231</v>
      </c>
      <c r="AF15" s="77">
        <f t="shared" si="1"/>
        <v>209.10192307692307</v>
      </c>
      <c r="AG15" s="77">
        <f t="shared" ref="AG15:AH15" si="4">SUM(AG6*0.479*1000/52)</f>
        <v>208.18076923076922</v>
      </c>
      <c r="AH15" s="77">
        <f t="shared" si="4"/>
        <v>212.78653846153844</v>
      </c>
      <c r="AI15" s="77">
        <f t="shared" ref="AI15" si="5">SUM(AI6*0.479*1000/52)</f>
        <v>209.6085576923077</v>
      </c>
    </row>
    <row r="16" spans="1:35" x14ac:dyDescent="0.35">
      <c r="A16" s="73" t="s">
        <v>14</v>
      </c>
      <c r="B16" s="77">
        <f>SUM(B8*0.479*1000/52)</f>
        <v>7.3692307692307688</v>
      </c>
      <c r="C16" s="77">
        <f t="shared" ref="C16:AF17" si="6">SUM(C8*0.479*1000/52)</f>
        <v>7.3692307692307688</v>
      </c>
      <c r="D16" s="77">
        <f t="shared" si="6"/>
        <v>6.4480769230769237</v>
      </c>
      <c r="E16" s="77">
        <f t="shared" si="6"/>
        <v>5.5269230769230768</v>
      </c>
      <c r="F16" s="77">
        <f t="shared" si="6"/>
        <v>6.4480769230769237</v>
      </c>
      <c r="G16" s="77">
        <f t="shared" si="6"/>
        <v>6.6323076923076911</v>
      </c>
      <c r="H16" s="77">
        <f t="shared" si="6"/>
        <v>7.3692307692307688</v>
      </c>
      <c r="I16" s="77">
        <f t="shared" si="6"/>
        <v>7.6455769230769226</v>
      </c>
      <c r="J16" s="77">
        <f t="shared" si="6"/>
        <v>7.9219230769230773</v>
      </c>
      <c r="K16" s="77">
        <f t="shared" si="6"/>
        <v>8.8430769230769233</v>
      </c>
      <c r="L16" s="77">
        <f t="shared" si="6"/>
        <v>8.7509615384615369</v>
      </c>
      <c r="M16" s="77">
        <f t="shared" si="6"/>
        <v>9.6721153846153847</v>
      </c>
      <c r="N16" s="77">
        <f t="shared" si="6"/>
        <v>9.3036538461538463</v>
      </c>
      <c r="O16" s="77">
        <f t="shared" si="6"/>
        <v>10.132692307692309</v>
      </c>
      <c r="P16" s="77">
        <f t="shared" si="6"/>
        <v>9.2115384615384617</v>
      </c>
      <c r="Q16" s="77">
        <f t="shared" si="6"/>
        <v>10.869615384615383</v>
      </c>
      <c r="R16" s="77">
        <f t="shared" si="6"/>
        <v>12.067115384615384</v>
      </c>
      <c r="S16" s="77">
        <f t="shared" si="6"/>
        <v>12.251346153846155</v>
      </c>
      <c r="T16" s="77">
        <f t="shared" si="6"/>
        <v>13.080384615384615</v>
      </c>
      <c r="U16" s="77">
        <f t="shared" si="6"/>
        <v>14.830576923076924</v>
      </c>
      <c r="V16" s="77">
        <f t="shared" si="6"/>
        <v>13.172499999999998</v>
      </c>
      <c r="W16" s="77">
        <f t="shared" si="6"/>
        <v>14.370000000000001</v>
      </c>
      <c r="X16" s="77">
        <f t="shared" si="6"/>
        <v>14.738461538461538</v>
      </c>
      <c r="Y16" s="77">
        <f t="shared" si="6"/>
        <v>15.199038461538461</v>
      </c>
      <c r="Z16" s="77">
        <f t="shared" si="6"/>
        <v>15.843846153846155</v>
      </c>
      <c r="AA16" s="77">
        <f t="shared" si="6"/>
        <v>16.212307692307693</v>
      </c>
      <c r="AB16" s="77">
        <f t="shared" si="6"/>
        <v>17.133461538461539</v>
      </c>
      <c r="AC16" s="77">
        <f t="shared" si="6"/>
        <v>17.501923076923074</v>
      </c>
      <c r="AD16" s="77">
        <f t="shared" si="6"/>
        <v>17.133461538461539</v>
      </c>
      <c r="AE16" s="77">
        <f t="shared" si="6"/>
        <v>15.106923076923076</v>
      </c>
      <c r="AF16" s="77">
        <f t="shared" si="6"/>
        <v>15.475384615384616</v>
      </c>
      <c r="AG16" s="77">
        <f t="shared" ref="AG16:AH16" si="7">SUM(AG8*0.479*1000/52)</f>
        <v>13.725192307692307</v>
      </c>
      <c r="AH16" s="77">
        <f t="shared" si="7"/>
        <v>14.462115384615384</v>
      </c>
      <c r="AI16" s="77">
        <f t="shared" ref="AI16" si="8">SUM(AI8*0.479*1000/52)</f>
        <v>14.812153846153846</v>
      </c>
    </row>
    <row r="17" spans="1:35" x14ac:dyDescent="0.35">
      <c r="A17" s="73" t="s">
        <v>4</v>
      </c>
      <c r="B17" s="77">
        <f>SUM(B9*0.479*1000/52)</f>
        <v>51.58461538461539</v>
      </c>
      <c r="C17" s="77">
        <f t="shared" si="6"/>
        <v>49.742307692307698</v>
      </c>
      <c r="D17" s="77">
        <f t="shared" si="6"/>
        <v>48.821153846153848</v>
      </c>
      <c r="E17" s="77">
        <f t="shared" si="6"/>
        <v>46.978846153846149</v>
      </c>
      <c r="F17" s="77">
        <f t="shared" si="6"/>
        <v>44.215384615384622</v>
      </c>
      <c r="G17" s="77">
        <f t="shared" si="6"/>
        <v>43.294230769230772</v>
      </c>
      <c r="H17" s="77">
        <f t="shared" si="6"/>
        <v>37.767307692307689</v>
      </c>
      <c r="I17" s="77">
        <f t="shared" si="6"/>
        <v>37.767307692307689</v>
      </c>
      <c r="J17" s="77">
        <f t="shared" si="6"/>
        <v>31.319230769230767</v>
      </c>
      <c r="K17" s="77">
        <f t="shared" si="6"/>
        <v>36.703972798664779</v>
      </c>
      <c r="L17" s="77">
        <f t="shared" si="6"/>
        <v>40.530769230769238</v>
      </c>
      <c r="M17" s="77">
        <f t="shared" si="6"/>
        <v>40.545439831460229</v>
      </c>
      <c r="N17" s="77">
        <f t="shared" si="6"/>
        <v>39.391105723712343</v>
      </c>
      <c r="O17" s="77">
        <f t="shared" si="6"/>
        <v>39.510195625934891</v>
      </c>
      <c r="P17" s="77">
        <f t="shared" si="6"/>
        <v>39.43616415232237</v>
      </c>
      <c r="Q17" s="77">
        <f t="shared" si="6"/>
        <v>38.30750158394082</v>
      </c>
      <c r="R17" s="77">
        <f t="shared" si="6"/>
        <v>36.268850821474814</v>
      </c>
      <c r="S17" s="77">
        <f t="shared" si="6"/>
        <v>35.312331714803307</v>
      </c>
      <c r="T17" s="77">
        <f t="shared" si="6"/>
        <v>35.924999999999997</v>
      </c>
      <c r="U17" s="77">
        <f t="shared" si="6"/>
        <v>35.924999999999997</v>
      </c>
      <c r="V17" s="77">
        <f t="shared" si="6"/>
        <v>36.846153846153847</v>
      </c>
      <c r="W17" s="77">
        <f t="shared" si="6"/>
        <v>35.003846153846148</v>
      </c>
      <c r="X17" s="77">
        <f t="shared" si="6"/>
        <v>35.003846153846155</v>
      </c>
      <c r="Y17" s="77">
        <f t="shared" si="6"/>
        <v>33.419461538461533</v>
      </c>
      <c r="Z17" s="77">
        <f t="shared" si="6"/>
        <v>32.240384615384613</v>
      </c>
      <c r="AA17" s="77">
        <f t="shared" si="6"/>
        <v>31.50346153846154</v>
      </c>
      <c r="AB17" s="77">
        <f t="shared" si="6"/>
        <v>31.41134615384615</v>
      </c>
      <c r="AC17" s="77">
        <f t="shared" si="6"/>
        <v>31.595576923076923</v>
      </c>
      <c r="AD17" s="77">
        <f t="shared" si="6"/>
        <v>31.042884615384615</v>
      </c>
      <c r="AE17" s="77">
        <f t="shared" si="6"/>
        <v>31.964038461538458</v>
      </c>
      <c r="AF17" s="77">
        <f t="shared" si="6"/>
        <v>33.253653846153846</v>
      </c>
      <c r="AG17" s="77">
        <f t="shared" ref="AG17:AH17" si="9">SUM(AG9*0.479*1000/52)</f>
        <v>30.398076923076921</v>
      </c>
      <c r="AH17" s="77">
        <f t="shared" si="9"/>
        <v>29.29269230769231</v>
      </c>
      <c r="AI17" s="77">
        <f t="shared" ref="AI17" si="10">SUM(AI9*0.479*1000/52)</f>
        <v>29.080826923076923</v>
      </c>
    </row>
    <row r="18" spans="1:35" x14ac:dyDescent="0.35">
      <c r="A18" s="78" t="s">
        <v>15</v>
      </c>
      <c r="B18" s="79">
        <f>SUM(B14:B17)</f>
        <v>504.7923076923077</v>
      </c>
      <c r="C18" s="79">
        <f t="shared" ref="C18:AB18" si="11">SUM(C14:C17)</f>
        <v>501.10769230769228</v>
      </c>
      <c r="D18" s="79">
        <f t="shared" si="11"/>
        <v>517.21534927967343</v>
      </c>
      <c r="E18" s="79">
        <f t="shared" si="11"/>
        <v>515.84615384615381</v>
      </c>
      <c r="F18" s="79">
        <f t="shared" si="11"/>
        <v>530.5846153846154</v>
      </c>
      <c r="G18" s="79">
        <f t="shared" si="11"/>
        <v>548.27076923076925</v>
      </c>
      <c r="H18" s="79">
        <f t="shared" si="11"/>
        <v>548.08653846153845</v>
      </c>
      <c r="I18" s="79">
        <f t="shared" si="11"/>
        <v>561.25903846153835</v>
      </c>
      <c r="J18" s="79">
        <f t="shared" si="11"/>
        <v>574.43153846153848</v>
      </c>
      <c r="K18" s="79">
        <f t="shared" si="11"/>
        <v>581.65858818328024</v>
      </c>
      <c r="L18" s="79">
        <f t="shared" si="11"/>
        <v>587.23557692307691</v>
      </c>
      <c r="M18" s="79">
        <f t="shared" si="11"/>
        <v>570.66947829299875</v>
      </c>
      <c r="N18" s="79">
        <f t="shared" si="11"/>
        <v>607.83514418525078</v>
      </c>
      <c r="O18" s="79">
        <f t="shared" si="11"/>
        <v>615.23134947208871</v>
      </c>
      <c r="P18" s="79">
        <f t="shared" si="11"/>
        <v>620.6842410753992</v>
      </c>
      <c r="Q18" s="79">
        <f t="shared" si="11"/>
        <v>614.76557850701772</v>
      </c>
      <c r="R18" s="79">
        <f t="shared" si="11"/>
        <v>614.84558159070548</v>
      </c>
      <c r="S18" s="79">
        <f t="shared" si="11"/>
        <v>615.91560094557246</v>
      </c>
      <c r="T18" s="79">
        <f t="shared" si="11"/>
        <v>613.67269230769216</v>
      </c>
      <c r="U18" s="79">
        <f t="shared" si="11"/>
        <v>613.58057692307682</v>
      </c>
      <c r="V18" s="79">
        <f t="shared" si="11"/>
        <v>626.66096153846149</v>
      </c>
      <c r="W18" s="79">
        <f t="shared" si="11"/>
        <v>634.30653846153837</v>
      </c>
      <c r="X18" s="79">
        <f t="shared" si="11"/>
        <v>618.09423076923076</v>
      </c>
      <c r="Y18" s="79">
        <f t="shared" si="11"/>
        <v>624.33965384615374</v>
      </c>
      <c r="Z18" s="79">
        <f t="shared" si="11"/>
        <v>612.75153846153853</v>
      </c>
      <c r="AA18" s="79">
        <f t="shared" si="11"/>
        <v>603.1715384615386</v>
      </c>
      <c r="AB18" s="79">
        <f t="shared" si="11"/>
        <v>595.7101923076923</v>
      </c>
      <c r="AC18" s="79">
        <f t="shared" ref="AC18:AH18" si="12">SUM(AC14:AC17)</f>
        <v>578.7609615384614</v>
      </c>
      <c r="AD18" s="79">
        <f t="shared" si="12"/>
        <v>571.39173076923078</v>
      </c>
      <c r="AE18" s="79">
        <f t="shared" si="12"/>
        <v>550.91448076923086</v>
      </c>
      <c r="AF18" s="79">
        <f t="shared" si="12"/>
        <v>530.49249999999995</v>
      </c>
      <c r="AG18" s="79">
        <f t="shared" si="12"/>
        <v>522.20211538461535</v>
      </c>
      <c r="AH18" s="79">
        <f t="shared" si="12"/>
        <v>527.36057692307691</v>
      </c>
      <c r="AI18" s="79">
        <f t="shared" ref="AI18" si="13">SUM(AI14:AI17)</f>
        <v>511.36934615384615</v>
      </c>
    </row>
    <row r="19" spans="1:35" x14ac:dyDescent="0.35">
      <c r="A19" s="73" t="s">
        <v>114</v>
      </c>
      <c r="B19" s="73">
        <v>500</v>
      </c>
      <c r="C19" s="73">
        <v>500</v>
      </c>
      <c r="D19" s="73">
        <v>500</v>
      </c>
      <c r="E19" s="73">
        <v>500</v>
      </c>
      <c r="F19" s="73">
        <v>500</v>
      </c>
      <c r="G19" s="73">
        <v>500</v>
      </c>
      <c r="H19" s="73">
        <v>500</v>
      </c>
      <c r="I19" s="73">
        <v>500</v>
      </c>
      <c r="J19" s="73">
        <v>500</v>
      </c>
      <c r="K19" s="73">
        <v>500</v>
      </c>
      <c r="L19" s="73">
        <v>500</v>
      </c>
      <c r="M19" s="73">
        <v>500</v>
      </c>
      <c r="N19" s="73">
        <v>500</v>
      </c>
      <c r="O19" s="73">
        <v>500</v>
      </c>
      <c r="P19" s="73">
        <v>500</v>
      </c>
      <c r="Q19" s="73">
        <v>500</v>
      </c>
      <c r="R19" s="73">
        <v>500</v>
      </c>
      <c r="S19" s="73">
        <v>500</v>
      </c>
      <c r="T19" s="73">
        <v>500</v>
      </c>
      <c r="U19" s="73">
        <v>500</v>
      </c>
      <c r="V19" s="73">
        <v>500</v>
      </c>
      <c r="W19" s="73">
        <v>500</v>
      </c>
      <c r="X19" s="73">
        <v>500</v>
      </c>
      <c r="Y19" s="73">
        <v>500</v>
      </c>
      <c r="Z19" s="73">
        <v>500</v>
      </c>
      <c r="AA19" s="73">
        <v>500</v>
      </c>
      <c r="AB19" s="73">
        <v>500</v>
      </c>
      <c r="AC19" s="73">
        <v>500</v>
      </c>
      <c r="AD19" s="73">
        <v>500</v>
      </c>
      <c r="AE19" s="73">
        <v>500</v>
      </c>
      <c r="AF19" s="73">
        <v>500</v>
      </c>
      <c r="AG19" s="73">
        <v>500</v>
      </c>
      <c r="AH19" s="77">
        <v>500</v>
      </c>
      <c r="AI19" s="77">
        <v>500</v>
      </c>
    </row>
    <row r="20" spans="1:35" x14ac:dyDescent="0.35">
      <c r="A20" s="73" t="s">
        <v>112</v>
      </c>
      <c r="B20" s="77">
        <v>350</v>
      </c>
      <c r="C20" s="77">
        <v>350</v>
      </c>
      <c r="D20" s="77">
        <v>350</v>
      </c>
      <c r="E20" s="77">
        <v>350</v>
      </c>
      <c r="F20" s="77">
        <v>350</v>
      </c>
      <c r="G20" s="77">
        <v>350</v>
      </c>
      <c r="H20" s="77">
        <v>350</v>
      </c>
      <c r="I20" s="77">
        <v>350</v>
      </c>
      <c r="J20" s="77">
        <v>350</v>
      </c>
      <c r="K20" s="77">
        <v>350</v>
      </c>
      <c r="L20" s="77">
        <v>350</v>
      </c>
      <c r="M20" s="77">
        <v>350</v>
      </c>
      <c r="N20" s="77">
        <v>350</v>
      </c>
      <c r="O20" s="77">
        <v>350</v>
      </c>
      <c r="P20" s="77">
        <v>350</v>
      </c>
      <c r="Q20" s="77">
        <v>350</v>
      </c>
      <c r="R20" s="77">
        <v>350</v>
      </c>
      <c r="S20" s="77">
        <v>350</v>
      </c>
      <c r="T20" s="77">
        <v>350</v>
      </c>
      <c r="U20" s="77">
        <v>350</v>
      </c>
      <c r="V20" s="77">
        <v>350</v>
      </c>
      <c r="W20" s="77">
        <v>350</v>
      </c>
      <c r="X20" s="77">
        <v>350</v>
      </c>
      <c r="Y20" s="77">
        <v>350</v>
      </c>
      <c r="Z20" s="77">
        <v>350</v>
      </c>
      <c r="AA20" s="77">
        <v>350</v>
      </c>
      <c r="AB20" s="77">
        <v>350</v>
      </c>
      <c r="AC20" s="77">
        <v>350</v>
      </c>
      <c r="AD20" s="77">
        <v>350</v>
      </c>
      <c r="AE20" s="77">
        <v>350</v>
      </c>
      <c r="AF20" s="77">
        <v>350</v>
      </c>
      <c r="AG20" s="77">
        <v>350</v>
      </c>
      <c r="AH20" s="77">
        <v>350</v>
      </c>
      <c r="AI20" s="77">
        <v>350</v>
      </c>
    </row>
    <row r="21" spans="1:35" x14ac:dyDescent="0.35">
      <c r="A21" s="73" t="s">
        <v>16</v>
      </c>
      <c r="B21" s="77">
        <f>SUM(B7*0.424*1000/52)</f>
        <v>48.107692307692318</v>
      </c>
      <c r="C21" s="77">
        <f t="shared" ref="C21:AB21" si="14">SUM(C7*0.424*1000/52)</f>
        <v>53.815384615384609</v>
      </c>
      <c r="D21" s="77">
        <f t="shared" si="14"/>
        <v>57.892307692307682</v>
      </c>
      <c r="E21" s="77">
        <f t="shared" si="14"/>
        <v>61.153846153846146</v>
      </c>
      <c r="F21" s="77">
        <f t="shared" si="14"/>
        <v>66.861538461538444</v>
      </c>
      <c r="G21" s="77">
        <f t="shared" si="14"/>
        <v>70.938461538461539</v>
      </c>
      <c r="H21" s="77">
        <f t="shared" si="14"/>
        <v>73.384615384615387</v>
      </c>
      <c r="I21" s="77">
        <f t="shared" si="14"/>
        <v>75.015384615384605</v>
      </c>
      <c r="J21" s="77">
        <f t="shared" si="14"/>
        <v>80.723076923076931</v>
      </c>
      <c r="K21" s="77">
        <f t="shared" si="14"/>
        <v>93.769230769230745</v>
      </c>
      <c r="L21" s="77">
        <f t="shared" si="14"/>
        <v>104.36923076923077</v>
      </c>
      <c r="M21" s="77">
        <f t="shared" si="14"/>
        <v>113.33846153846154</v>
      </c>
      <c r="N21" s="77">
        <f t="shared" si="14"/>
        <v>120.67692307692307</v>
      </c>
      <c r="O21" s="77">
        <f t="shared" si="14"/>
        <v>116.6</v>
      </c>
      <c r="P21" s="77">
        <f t="shared" si="14"/>
        <v>121.49230769230768</v>
      </c>
      <c r="Q21" s="77">
        <f t="shared" si="14"/>
        <v>128.01538461538459</v>
      </c>
      <c r="R21" s="77">
        <f t="shared" si="14"/>
        <v>132.90769230769232</v>
      </c>
      <c r="S21" s="77">
        <f t="shared" si="14"/>
        <v>136.16923076923075</v>
      </c>
      <c r="T21" s="77">
        <f t="shared" si="14"/>
        <v>147.5846153846154</v>
      </c>
      <c r="U21" s="77">
        <f t="shared" si="14"/>
        <v>142.69230769230768</v>
      </c>
      <c r="V21" s="77">
        <f t="shared" si="14"/>
        <v>150.03076923076921</v>
      </c>
      <c r="W21" s="77">
        <f t="shared" si="14"/>
        <v>152.47692307692307</v>
      </c>
      <c r="X21" s="77">
        <f t="shared" si="14"/>
        <v>154.92307692307691</v>
      </c>
      <c r="Y21" s="77">
        <f t="shared" si="14"/>
        <v>165.52307692307693</v>
      </c>
      <c r="Z21" s="77">
        <f t="shared" si="14"/>
        <v>176.12307692307692</v>
      </c>
      <c r="AA21" s="77">
        <f t="shared" si="14"/>
        <v>182.64615384615382</v>
      </c>
      <c r="AB21" s="77">
        <f t="shared" si="14"/>
        <v>192.43076923076927</v>
      </c>
      <c r="AC21" s="77">
        <f t="shared" ref="AC21:AH21" si="15">SUM(AC7*0.424*1000/52)</f>
        <v>189.98461538461541</v>
      </c>
      <c r="AD21" s="77">
        <f t="shared" si="15"/>
        <v>180.7136923076923</v>
      </c>
      <c r="AE21" s="77">
        <f t="shared" si="15"/>
        <v>182.82553846153846</v>
      </c>
      <c r="AF21" s="77">
        <f t="shared" si="15"/>
        <v>177.75384615384615</v>
      </c>
      <c r="AG21" s="77">
        <f t="shared" si="15"/>
        <v>188.33204435921328</v>
      </c>
      <c r="AH21" s="77">
        <f t="shared" si="15"/>
        <v>187.9269692121581</v>
      </c>
      <c r="AI21" s="77">
        <f t="shared" ref="AI21" si="16">SUM(AI7*0.424*1000/52)</f>
        <v>191.21584615384614</v>
      </c>
    </row>
    <row r="22" spans="1:35" x14ac:dyDescent="0.3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row>
    <row r="23" spans="1:35" x14ac:dyDescent="0.35">
      <c r="AH23" s="81"/>
    </row>
    <row r="26" spans="1:35" x14ac:dyDescent="0.35">
      <c r="V26" s="12"/>
    </row>
    <row r="50" spans="1:16" x14ac:dyDescent="0.35">
      <c r="A50" s="82" t="s">
        <v>17</v>
      </c>
      <c r="B50" s="83"/>
      <c r="C50" s="83"/>
      <c r="D50" s="83"/>
      <c r="E50" s="83"/>
      <c r="F50" s="83"/>
    </row>
    <row r="51" spans="1:16" ht="31" x14ac:dyDescent="0.35">
      <c r="A51" s="84" t="s">
        <v>76</v>
      </c>
      <c r="B51" s="6" t="s">
        <v>18</v>
      </c>
      <c r="C51" s="6" t="s">
        <v>19</v>
      </c>
      <c r="D51" s="6" t="s">
        <v>20</v>
      </c>
      <c r="E51" s="85" t="s">
        <v>4</v>
      </c>
      <c r="F51" s="86" t="s">
        <v>21</v>
      </c>
      <c r="G51" s="6" t="s">
        <v>2</v>
      </c>
    </row>
    <row r="52" spans="1:16" x14ac:dyDescent="0.35">
      <c r="A52" s="83" t="s">
        <v>22</v>
      </c>
      <c r="B52" s="87">
        <f>SUM(B53/0.75)</f>
        <v>49.466666666666669</v>
      </c>
      <c r="C52" s="87">
        <f>SUM(C53/0.5)</f>
        <v>51</v>
      </c>
      <c r="D52" s="87">
        <f>SUM(D53/0.45)</f>
        <v>3.1777777777777776</v>
      </c>
      <c r="E52" s="87">
        <f>SUM(E53/0.5)</f>
        <v>7.74</v>
      </c>
      <c r="F52" s="87">
        <f>SUM(B52:E52)</f>
        <v>111.38444444444444</v>
      </c>
      <c r="G52" s="87">
        <f>SUM(G53/0.75)</f>
        <v>24.533333333333331</v>
      </c>
    </row>
    <row r="53" spans="1:16" x14ac:dyDescent="0.35">
      <c r="A53" s="88" t="s">
        <v>23</v>
      </c>
      <c r="B53" s="89">
        <v>37.1</v>
      </c>
      <c r="C53" s="90">
        <v>25.5</v>
      </c>
      <c r="D53" s="89">
        <v>1.43</v>
      </c>
      <c r="E53" s="89">
        <v>3.87</v>
      </c>
      <c r="F53" s="89">
        <f>SUM(B53:E53)</f>
        <v>67.900000000000006</v>
      </c>
      <c r="G53" s="90">
        <v>18.399999999999999</v>
      </c>
    </row>
    <row r="54" spans="1:16" x14ac:dyDescent="0.35">
      <c r="A54" s="83" t="s">
        <v>24</v>
      </c>
      <c r="B54" s="87">
        <f>SUM(B53*0.78)</f>
        <v>28.938000000000002</v>
      </c>
      <c r="C54" s="87">
        <f>SUM(C53*0.7)</f>
        <v>17.849999999999998</v>
      </c>
      <c r="D54" s="87">
        <f>SUM(D53*0.88)</f>
        <v>1.2584</v>
      </c>
      <c r="E54" s="87">
        <f>SUM(E53*0.78)</f>
        <v>3.0186000000000002</v>
      </c>
      <c r="F54" s="87">
        <f>SUM(B54:E54)</f>
        <v>51.064999999999998</v>
      </c>
      <c r="G54" s="87">
        <f>SUM(G53*0.88)</f>
        <v>16.192</v>
      </c>
    </row>
    <row r="55" spans="1:16" x14ac:dyDescent="0.35">
      <c r="A55" s="83" t="s">
        <v>25</v>
      </c>
      <c r="B55" s="91">
        <f>SUM(F55*B53/F53)</f>
        <v>23.133521782507483</v>
      </c>
      <c r="C55" s="91">
        <f>SUM(F55*C53/F53)</f>
        <v>15.900399068839375</v>
      </c>
      <c r="D55" s="91">
        <f>SUM(F55*D53/F53)</f>
        <v>0.8916694379780512</v>
      </c>
      <c r="E55" s="91">
        <f>SUM(F55*E53/F53)</f>
        <v>2.4131193880944464</v>
      </c>
      <c r="F55" s="87">
        <f>SUM(F56/40.3)*52.5</f>
        <v>42.338709677419359</v>
      </c>
      <c r="G55" s="87">
        <f>SUM(G56/40.3)*52.5</f>
        <v>10.161290322580646</v>
      </c>
      <c r="H55" s="26"/>
      <c r="I55" s="12"/>
    </row>
    <row r="56" spans="1:16" x14ac:dyDescent="0.35">
      <c r="A56" s="88" t="s">
        <v>26</v>
      </c>
      <c r="B56" s="89">
        <f>SUM(F56*B55/F55)</f>
        <v>17.757731958762882</v>
      </c>
      <c r="C56" s="89">
        <f>SUM(F56*C55/F55)</f>
        <v>12.205449189985272</v>
      </c>
      <c r="D56" s="89">
        <f>SUM(F56*D55/F55)</f>
        <v>0.68446244477172302</v>
      </c>
      <c r="E56" s="89">
        <f>SUM(F56*E55/F55)</f>
        <v>1.8523564064801179</v>
      </c>
      <c r="F56" s="87">
        <v>32.5</v>
      </c>
      <c r="G56" s="90">
        <v>7.8</v>
      </c>
      <c r="I56" s="12"/>
    </row>
    <row r="57" spans="1:16" x14ac:dyDescent="0.35">
      <c r="A57" s="92" t="s">
        <v>115</v>
      </c>
      <c r="B57" s="93"/>
      <c r="C57" s="90"/>
      <c r="D57" s="88"/>
      <c r="E57" s="83"/>
      <c r="F57" s="87">
        <v>26</v>
      </c>
      <c r="G57" s="124"/>
    </row>
    <row r="58" spans="1:16" x14ac:dyDescent="0.35">
      <c r="A58" s="92"/>
      <c r="B58" s="93"/>
      <c r="C58" s="90"/>
      <c r="D58" s="88"/>
      <c r="E58" s="83"/>
      <c r="F58" s="94"/>
      <c r="G58" s="95"/>
    </row>
    <row r="59" spans="1:16" x14ac:dyDescent="0.35">
      <c r="A59" s="12" t="s">
        <v>27</v>
      </c>
      <c r="B59" s="93"/>
      <c r="C59" s="90"/>
      <c r="D59" s="88"/>
      <c r="E59" s="83"/>
      <c r="F59" s="94"/>
      <c r="G59" s="95"/>
    </row>
    <row r="60" spans="1:16" x14ac:dyDescent="0.35">
      <c r="A60" s="118" t="s">
        <v>28</v>
      </c>
      <c r="B60" s="119">
        <f t="shared" ref="B60:G60" si="17">SUM(B55/B53)</f>
        <v>0.62354506152311273</v>
      </c>
      <c r="C60" s="119">
        <f t="shared" si="17"/>
        <v>0.62354506152311273</v>
      </c>
      <c r="D60" s="119">
        <f t="shared" si="17"/>
        <v>0.62354506152311273</v>
      </c>
      <c r="E60" s="119">
        <f t="shared" si="17"/>
        <v>0.62354506152311273</v>
      </c>
      <c r="F60" s="119">
        <f t="shared" si="17"/>
        <v>0.62354506152311273</v>
      </c>
      <c r="G60" s="120">
        <f t="shared" si="17"/>
        <v>0.55224403927068733</v>
      </c>
    </row>
    <row r="61" spans="1:16" x14ac:dyDescent="0.35">
      <c r="A61" s="121" t="s">
        <v>30</v>
      </c>
      <c r="B61" s="122">
        <f t="shared" ref="B61:G61" si="18">SUM(B56/B53)</f>
        <v>0.47864506627393211</v>
      </c>
      <c r="C61" s="122">
        <f t="shared" si="18"/>
        <v>0.47864506627393222</v>
      </c>
      <c r="D61" s="122">
        <f t="shared" si="18"/>
        <v>0.47864506627393222</v>
      </c>
      <c r="E61" s="122">
        <f t="shared" si="18"/>
        <v>0.47864506627393227</v>
      </c>
      <c r="F61" s="122">
        <f t="shared" si="18"/>
        <v>0.47864506627393222</v>
      </c>
      <c r="G61" s="123">
        <f t="shared" si="18"/>
        <v>0.42391304347826092</v>
      </c>
    </row>
    <row r="62" spans="1:16" x14ac:dyDescent="0.35">
      <c r="A62" s="73" t="s">
        <v>29</v>
      </c>
      <c r="B62" s="116"/>
      <c r="C62" s="116"/>
      <c r="D62" s="116"/>
      <c r="E62" s="116"/>
      <c r="F62" s="116"/>
      <c r="G62" s="117"/>
    </row>
    <row r="63" spans="1:16" x14ac:dyDescent="0.35">
      <c r="A63" s="80"/>
      <c r="B63" s="96"/>
      <c r="C63" s="96"/>
      <c r="D63" s="96"/>
      <c r="E63" s="96"/>
      <c r="F63" s="96"/>
      <c r="G63" s="97"/>
      <c r="J63" s="80"/>
      <c r="K63" s="15"/>
      <c r="L63" s="15"/>
      <c r="M63" s="15"/>
      <c r="N63" s="15"/>
      <c r="O63" s="15"/>
      <c r="P63" s="15"/>
    </row>
    <row r="64" spans="1:16" x14ac:dyDescent="0.35">
      <c r="A64" s="82" t="s">
        <v>113</v>
      </c>
      <c r="J64" s="80"/>
      <c r="K64" s="15"/>
      <c r="L64" s="15"/>
      <c r="M64" s="15"/>
      <c r="N64" s="15"/>
      <c r="O64" s="15"/>
      <c r="P64" s="15"/>
    </row>
    <row r="65" spans="1:16" ht="31" x14ac:dyDescent="0.35">
      <c r="A65" s="84" t="s">
        <v>76</v>
      </c>
      <c r="B65" s="6" t="s">
        <v>18</v>
      </c>
      <c r="C65" s="6" t="s">
        <v>19</v>
      </c>
      <c r="D65" s="6" t="s">
        <v>87</v>
      </c>
      <c r="E65" s="85" t="s">
        <v>4</v>
      </c>
      <c r="F65" s="86" t="s">
        <v>21</v>
      </c>
      <c r="G65" s="6" t="s">
        <v>2</v>
      </c>
      <c r="J65" s="80"/>
      <c r="K65" s="15"/>
      <c r="L65" s="15"/>
      <c r="M65" s="15"/>
      <c r="N65" s="15"/>
      <c r="O65" s="15"/>
      <c r="P65" s="15"/>
    </row>
    <row r="66" spans="1:16" x14ac:dyDescent="0.35">
      <c r="A66" s="83" t="s">
        <v>22</v>
      </c>
      <c r="B66" s="87">
        <f>SUM(B67/0.75)</f>
        <v>37.325333333333333</v>
      </c>
      <c r="C66" s="87">
        <f>SUM(C67/0.5)</f>
        <v>45.51</v>
      </c>
      <c r="D66" s="87">
        <f>SUM(D67/0.45)</f>
        <v>3.5733333333333333</v>
      </c>
      <c r="E66" s="87">
        <f>SUM(E67/0.5)</f>
        <v>6.32</v>
      </c>
      <c r="F66" s="87">
        <f>SUM(B66:E66)</f>
        <v>92.728666666666669</v>
      </c>
      <c r="G66" s="87">
        <f>SUM(G67/0.75)</f>
        <v>31.268000000000001</v>
      </c>
      <c r="J66" s="80"/>
      <c r="K66" s="15"/>
      <c r="L66" s="15"/>
      <c r="M66" s="15"/>
      <c r="N66" s="15"/>
      <c r="O66" s="15"/>
      <c r="P66" s="15"/>
    </row>
    <row r="67" spans="1:16" x14ac:dyDescent="0.35">
      <c r="A67" s="88" t="s">
        <v>23</v>
      </c>
      <c r="B67" s="89">
        <v>27.994</v>
      </c>
      <c r="C67" s="89">
        <v>22.754999999999999</v>
      </c>
      <c r="D67" s="89">
        <v>1.6080000000000001</v>
      </c>
      <c r="E67" s="89">
        <v>3.16</v>
      </c>
      <c r="F67" s="89">
        <f>SUM(B67:E67)</f>
        <v>55.516999999999996</v>
      </c>
      <c r="G67" s="89">
        <v>23.451000000000001</v>
      </c>
      <c r="J67" s="80"/>
      <c r="K67" s="15"/>
      <c r="L67" s="15"/>
      <c r="M67" s="15"/>
      <c r="N67" s="15"/>
      <c r="O67" s="15"/>
      <c r="P67" s="15"/>
    </row>
    <row r="68" spans="1:16" x14ac:dyDescent="0.35">
      <c r="A68" s="83" t="s">
        <v>24</v>
      </c>
      <c r="B68" s="87">
        <f>SUM(B67*0.78)</f>
        <v>21.835319999999999</v>
      </c>
      <c r="C68" s="87">
        <f>SUM(C67*0.7)</f>
        <v>15.928499999999998</v>
      </c>
      <c r="D68" s="87">
        <f>SUM(D67*0.88)</f>
        <v>1.4150400000000001</v>
      </c>
      <c r="E68" s="87">
        <f>SUM(E67*0.78)</f>
        <v>2.4648000000000003</v>
      </c>
      <c r="F68" s="87">
        <f>SUM(B68:E68)</f>
        <v>41.643659999999997</v>
      </c>
      <c r="G68" s="87">
        <f>SUM(G67*0.88)</f>
        <v>20.636880000000001</v>
      </c>
      <c r="J68" s="80"/>
      <c r="K68" s="15"/>
      <c r="L68" s="15"/>
      <c r="M68" s="15"/>
      <c r="N68" s="15"/>
      <c r="O68" s="15"/>
      <c r="P68" s="15"/>
    </row>
    <row r="69" spans="1:16" x14ac:dyDescent="0.35">
      <c r="A69" s="83" t="s">
        <v>25</v>
      </c>
      <c r="B69" s="89">
        <f>SUM(B67*B60)</f>
        <v>17.455520452278019</v>
      </c>
      <c r="C69" s="89">
        <f t="shared" ref="C69:G69" si="19">SUM(C67*C60)</f>
        <v>14.18876787495843</v>
      </c>
      <c r="D69" s="89">
        <f t="shared" si="19"/>
        <v>1.0026604589291652</v>
      </c>
      <c r="E69" s="89">
        <f t="shared" si="19"/>
        <v>1.9704023944130362</v>
      </c>
      <c r="F69" s="89">
        <f t="shared" si="19"/>
        <v>34.617351180578645</v>
      </c>
      <c r="G69" s="89">
        <f t="shared" si="19"/>
        <v>12.950674964936889</v>
      </c>
      <c r="I69" s="12"/>
      <c r="J69" s="80"/>
      <c r="K69" s="15"/>
      <c r="L69" s="15"/>
      <c r="M69" s="15"/>
      <c r="N69" s="15"/>
      <c r="O69" s="15"/>
      <c r="P69" s="15"/>
    </row>
    <row r="70" spans="1:16" x14ac:dyDescent="0.35">
      <c r="A70" s="88" t="s">
        <v>26</v>
      </c>
      <c r="B70" s="89">
        <f>SUM(B67*B61)</f>
        <v>13.399189985272455</v>
      </c>
      <c r="C70" s="89">
        <f t="shared" ref="C70:G70" si="20">SUM(C67*C61)</f>
        <v>10.891568483063327</v>
      </c>
      <c r="D70" s="89">
        <f t="shared" si="20"/>
        <v>0.7696612665684831</v>
      </c>
      <c r="E70" s="89">
        <f t="shared" si="20"/>
        <v>1.5125184094256261</v>
      </c>
      <c r="F70" s="89">
        <f t="shared" si="20"/>
        <v>26.572938144329893</v>
      </c>
      <c r="G70" s="89">
        <f t="shared" si="20"/>
        <v>9.9411847826086976</v>
      </c>
      <c r="I70" s="12"/>
      <c r="J70" s="80"/>
      <c r="K70" s="15"/>
      <c r="L70" s="15"/>
      <c r="M70" s="15"/>
      <c r="N70" s="15"/>
      <c r="O70" s="15"/>
      <c r="P70" s="15"/>
    </row>
    <row r="71" spans="1:16" x14ac:dyDescent="0.35">
      <c r="A71" s="92" t="s">
        <v>115</v>
      </c>
      <c r="B71" s="93"/>
      <c r="C71" s="90"/>
      <c r="D71" s="88"/>
      <c r="E71" s="83"/>
      <c r="F71" s="87">
        <v>26</v>
      </c>
      <c r="G71" s="95"/>
      <c r="J71" s="80"/>
      <c r="K71" s="15"/>
      <c r="L71" s="15"/>
      <c r="M71" s="15"/>
      <c r="N71" s="15"/>
      <c r="O71" s="15"/>
      <c r="P71" s="15"/>
    </row>
    <row r="72" spans="1:16" x14ac:dyDescent="0.35">
      <c r="A72" s="98"/>
      <c r="B72" s="93"/>
      <c r="C72" s="90"/>
      <c r="D72" s="88"/>
      <c r="E72" s="88"/>
      <c r="F72" s="91"/>
      <c r="G72" s="99"/>
      <c r="J72" s="80"/>
      <c r="K72" s="15"/>
      <c r="L72" s="15"/>
      <c r="M72" s="15"/>
      <c r="N72" s="15"/>
      <c r="O72" s="15"/>
      <c r="P72" s="15"/>
    </row>
    <row r="73" spans="1:16" x14ac:dyDescent="0.35">
      <c r="B73" s="100"/>
      <c r="C73" s="100"/>
      <c r="D73" s="100"/>
      <c r="E73" s="100"/>
      <c r="F73" s="100"/>
      <c r="G73" s="100"/>
    </row>
    <row r="74" spans="1:16" x14ac:dyDescent="0.35">
      <c r="B74" s="101"/>
      <c r="D74" s="101"/>
      <c r="E74" s="101"/>
    </row>
    <row r="75" spans="1:16" x14ac:dyDescent="0.35">
      <c r="B75" s="101"/>
      <c r="D75" s="101"/>
      <c r="E75" s="101"/>
    </row>
    <row r="76" spans="1:16" x14ac:dyDescent="0.35">
      <c r="B76" s="101"/>
      <c r="D76" s="101"/>
      <c r="E76" s="101"/>
    </row>
    <row r="77" spans="1:16" x14ac:dyDescent="0.35">
      <c r="B77" s="101"/>
      <c r="D77" s="101"/>
      <c r="E77" s="101"/>
    </row>
    <row r="78" spans="1:16" x14ac:dyDescent="0.35">
      <c r="B78" s="101"/>
      <c r="D78" s="101"/>
      <c r="E78" s="101"/>
    </row>
    <row r="79" spans="1:16" x14ac:dyDescent="0.35">
      <c r="B79" s="101"/>
      <c r="D79" s="101"/>
      <c r="E79" s="101"/>
    </row>
    <row r="80" spans="1:16" x14ac:dyDescent="0.35">
      <c r="B80" s="101"/>
      <c r="D80" s="101"/>
      <c r="E80" s="101"/>
    </row>
    <row r="81" spans="2:5" x14ac:dyDescent="0.35">
      <c r="B81" s="101"/>
      <c r="D81" s="101"/>
      <c r="E81" s="101"/>
    </row>
    <row r="82" spans="2:5" x14ac:dyDescent="0.35">
      <c r="B82" s="101"/>
      <c r="D82" s="101"/>
      <c r="E82" s="101"/>
    </row>
    <row r="83" spans="2:5" x14ac:dyDescent="0.35">
      <c r="B83" s="101"/>
      <c r="D83" s="101"/>
      <c r="E83" s="101"/>
    </row>
    <row r="84" spans="2:5" x14ac:dyDescent="0.35">
      <c r="B84" s="101"/>
      <c r="D84" s="101"/>
      <c r="E84" s="101"/>
    </row>
    <row r="85" spans="2:5" x14ac:dyDescent="0.35">
      <c r="B85" s="101"/>
      <c r="D85" s="101"/>
      <c r="E85" s="101"/>
    </row>
    <row r="86" spans="2:5" x14ac:dyDescent="0.35">
      <c r="B86" s="101"/>
      <c r="D86" s="101"/>
      <c r="E86" s="101"/>
    </row>
    <row r="87" spans="2:5" x14ac:dyDescent="0.35">
      <c r="B87" s="101"/>
      <c r="D87" s="101"/>
      <c r="E87" s="101"/>
    </row>
    <row r="88" spans="2:5" x14ac:dyDescent="0.35">
      <c r="B88" s="101"/>
      <c r="D88" s="101"/>
      <c r="E88" s="101"/>
    </row>
    <row r="89" spans="2:5" x14ac:dyDescent="0.35">
      <c r="B89" s="101"/>
      <c r="D89" s="101"/>
      <c r="E89" s="101"/>
    </row>
    <row r="90" spans="2:5" x14ac:dyDescent="0.35">
      <c r="B90" s="101"/>
      <c r="D90" s="101"/>
      <c r="E90" s="101"/>
    </row>
    <row r="91" spans="2:5" x14ac:dyDescent="0.35">
      <c r="B91" s="101"/>
      <c r="D91" s="101"/>
      <c r="E91" s="101"/>
    </row>
    <row r="92" spans="2:5" x14ac:dyDescent="0.35">
      <c r="B92" s="101"/>
      <c r="D92" s="101"/>
      <c r="E92" s="101"/>
    </row>
    <row r="93" spans="2:5" x14ac:dyDescent="0.35">
      <c r="B93" s="101"/>
      <c r="D93" s="101"/>
      <c r="E93" s="101"/>
    </row>
    <row r="94" spans="2:5" x14ac:dyDescent="0.35">
      <c r="B94" s="101"/>
      <c r="D94" s="101"/>
      <c r="E94" s="101"/>
    </row>
    <row r="95" spans="2:5" x14ac:dyDescent="0.35">
      <c r="B95" s="101"/>
      <c r="D95" s="101"/>
      <c r="E95" s="101"/>
    </row>
    <row r="96" spans="2:5" x14ac:dyDescent="0.35">
      <c r="B96" s="101"/>
      <c r="D96" s="101"/>
      <c r="E96" s="101"/>
    </row>
    <row r="97" spans="1:22" x14ac:dyDescent="0.35">
      <c r="B97" s="101"/>
      <c r="D97" s="101"/>
      <c r="E97" s="101"/>
    </row>
    <row r="98" spans="1:22" ht="15.65" customHeight="1" x14ac:dyDescent="0.35">
      <c r="B98" s="101"/>
      <c r="D98" s="101"/>
      <c r="E98" s="101"/>
    </row>
    <row r="99" spans="1:22" x14ac:dyDescent="0.35">
      <c r="A99" s="82" t="s">
        <v>113</v>
      </c>
      <c r="B99" s="101"/>
      <c r="D99" s="101"/>
      <c r="E99" s="101"/>
    </row>
    <row r="100" spans="1:22" ht="31" x14ac:dyDescent="0.35">
      <c r="A100" s="84" t="s">
        <v>76</v>
      </c>
      <c r="B100" s="6" t="s">
        <v>18</v>
      </c>
      <c r="C100" s="6" t="s">
        <v>19</v>
      </c>
      <c r="D100" s="6" t="s">
        <v>87</v>
      </c>
      <c r="E100" s="85" t="s">
        <v>4</v>
      </c>
      <c r="F100" s="6" t="s">
        <v>2</v>
      </c>
      <c r="R100" s="102"/>
      <c r="S100" s="102"/>
      <c r="T100" s="102"/>
      <c r="U100" s="103"/>
      <c r="V100" s="102"/>
    </row>
    <row r="101" spans="1:22" x14ac:dyDescent="0.35">
      <c r="A101" s="83" t="s">
        <v>22</v>
      </c>
      <c r="B101" s="87">
        <f>B66</f>
        <v>37.325333333333333</v>
      </c>
      <c r="C101" s="87">
        <f t="shared" ref="C101:E101" si="21">C66</f>
        <v>45.51</v>
      </c>
      <c r="D101" s="87">
        <f t="shared" si="21"/>
        <v>3.5733333333333333</v>
      </c>
      <c r="E101" s="87">
        <f t="shared" si="21"/>
        <v>6.32</v>
      </c>
      <c r="F101" s="87">
        <f>G66</f>
        <v>31.268000000000001</v>
      </c>
      <c r="R101" s="104"/>
      <c r="S101" s="104"/>
      <c r="T101" s="104"/>
      <c r="U101" s="104"/>
      <c r="V101" s="104"/>
    </row>
    <row r="102" spans="1:22" x14ac:dyDescent="0.35">
      <c r="A102" s="83" t="s">
        <v>31</v>
      </c>
      <c r="B102" s="87">
        <f t="shared" ref="B102:E102" si="22">B67</f>
        <v>27.994</v>
      </c>
      <c r="C102" s="87">
        <f t="shared" si="22"/>
        <v>22.754999999999999</v>
      </c>
      <c r="D102" s="87">
        <f t="shared" si="22"/>
        <v>1.6080000000000001</v>
      </c>
      <c r="E102" s="87">
        <f t="shared" si="22"/>
        <v>3.16</v>
      </c>
      <c r="F102" s="87">
        <f t="shared" ref="F102:F105" si="23">G67</f>
        <v>23.451000000000001</v>
      </c>
      <c r="R102" s="105"/>
      <c r="S102" s="105"/>
      <c r="T102" s="105"/>
      <c r="U102" s="105"/>
      <c r="V102" s="105"/>
    </row>
    <row r="103" spans="1:22" x14ac:dyDescent="0.35">
      <c r="A103" s="83" t="s">
        <v>32</v>
      </c>
      <c r="B103" s="87">
        <f t="shared" ref="B103:E103" si="24">B68</f>
        <v>21.835319999999999</v>
      </c>
      <c r="C103" s="87">
        <f t="shared" si="24"/>
        <v>15.928499999999998</v>
      </c>
      <c r="D103" s="87">
        <f t="shared" si="24"/>
        <v>1.4150400000000001</v>
      </c>
      <c r="E103" s="87">
        <f t="shared" si="24"/>
        <v>2.4648000000000003</v>
      </c>
      <c r="F103" s="87">
        <f t="shared" si="23"/>
        <v>20.636880000000001</v>
      </c>
      <c r="R103" s="106"/>
      <c r="S103" s="106"/>
      <c r="T103" s="106"/>
      <c r="U103" s="106"/>
      <c r="V103" s="106"/>
    </row>
    <row r="104" spans="1:22" x14ac:dyDescent="0.35">
      <c r="A104" s="83" t="s">
        <v>33</v>
      </c>
      <c r="B104" s="87">
        <f t="shared" ref="B104:E104" si="25">B69</f>
        <v>17.455520452278019</v>
      </c>
      <c r="C104" s="87">
        <f t="shared" si="25"/>
        <v>14.18876787495843</v>
      </c>
      <c r="D104" s="87">
        <f t="shared" si="25"/>
        <v>1.0026604589291652</v>
      </c>
      <c r="E104" s="87">
        <f t="shared" si="25"/>
        <v>1.9704023944130362</v>
      </c>
      <c r="F104" s="87">
        <f>G69</f>
        <v>12.950674964936889</v>
      </c>
      <c r="R104" s="106"/>
      <c r="S104" s="106"/>
      <c r="T104" s="106"/>
      <c r="U104" s="106"/>
      <c r="V104" s="106"/>
    </row>
    <row r="105" spans="1:22" x14ac:dyDescent="0.35">
      <c r="A105" s="83" t="s">
        <v>34</v>
      </c>
      <c r="B105" s="87">
        <f t="shared" ref="B105:E105" si="26">B70</f>
        <v>13.399189985272455</v>
      </c>
      <c r="C105" s="87">
        <f t="shared" si="26"/>
        <v>10.891568483063327</v>
      </c>
      <c r="D105" s="87">
        <f t="shared" si="26"/>
        <v>0.7696612665684831</v>
      </c>
      <c r="E105" s="87">
        <f t="shared" si="26"/>
        <v>1.5125184094256261</v>
      </c>
      <c r="F105" s="87">
        <f t="shared" si="23"/>
        <v>9.9411847826086976</v>
      </c>
      <c r="R105" s="106"/>
      <c r="S105" s="106"/>
      <c r="T105" s="106"/>
      <c r="U105" s="106"/>
      <c r="V105" s="106"/>
    </row>
    <row r="106" spans="1:22" x14ac:dyDescent="0.35">
      <c r="A106" s="83"/>
      <c r="B106" s="87"/>
      <c r="C106" s="87"/>
      <c r="D106" s="87"/>
      <c r="E106" s="87"/>
      <c r="F106" s="87"/>
      <c r="J106" s="83"/>
      <c r="K106" s="107"/>
      <c r="L106" s="107"/>
      <c r="M106" s="107"/>
      <c r="N106" s="107"/>
      <c r="O106" s="107"/>
      <c r="R106" s="106"/>
      <c r="S106" s="106"/>
      <c r="T106" s="106"/>
      <c r="U106" s="106"/>
      <c r="V106" s="106"/>
    </row>
    <row r="107" spans="1:22" x14ac:dyDescent="0.35">
      <c r="A107" s="78" t="s">
        <v>124</v>
      </c>
      <c r="J107" s="83"/>
      <c r="K107" s="107"/>
      <c r="L107" s="107"/>
      <c r="M107" s="107"/>
      <c r="N107" s="107"/>
      <c r="O107" s="107"/>
      <c r="R107" s="106"/>
      <c r="S107" s="106"/>
      <c r="T107" s="106"/>
      <c r="U107" s="106"/>
      <c r="V107" s="106"/>
    </row>
    <row r="108" spans="1:22" ht="31" x14ac:dyDescent="0.35">
      <c r="A108" s="84" t="s">
        <v>76</v>
      </c>
      <c r="B108" s="6" t="s">
        <v>18</v>
      </c>
      <c r="C108" s="6" t="s">
        <v>19</v>
      </c>
      <c r="D108" s="6" t="s">
        <v>87</v>
      </c>
      <c r="E108" s="85" t="s">
        <v>4</v>
      </c>
      <c r="F108" s="6" t="s">
        <v>2</v>
      </c>
      <c r="J108" s="83"/>
      <c r="K108" s="107"/>
      <c r="L108" s="107"/>
      <c r="M108" s="107"/>
      <c r="N108" s="107"/>
      <c r="O108" s="107"/>
      <c r="R108" s="106"/>
      <c r="S108" s="106"/>
      <c r="T108" s="106"/>
      <c r="U108" s="106"/>
      <c r="V108" s="106"/>
    </row>
    <row r="109" spans="1:22" x14ac:dyDescent="0.35">
      <c r="A109" s="83" t="s">
        <v>22</v>
      </c>
      <c r="B109" s="107">
        <v>1</v>
      </c>
      <c r="C109" s="107">
        <v>1</v>
      </c>
      <c r="D109" s="107">
        <v>1</v>
      </c>
      <c r="E109" s="107">
        <v>1</v>
      </c>
      <c r="F109" s="107">
        <v>1</v>
      </c>
      <c r="J109" s="83"/>
      <c r="K109" s="107"/>
      <c r="L109" s="107"/>
      <c r="M109" s="107"/>
      <c r="N109" s="107"/>
      <c r="O109" s="107"/>
      <c r="R109" s="106"/>
      <c r="S109" s="106"/>
      <c r="T109" s="106"/>
      <c r="U109" s="106"/>
      <c r="V109" s="106"/>
    </row>
    <row r="110" spans="1:22" x14ac:dyDescent="0.35">
      <c r="A110" s="83" t="s">
        <v>31</v>
      </c>
      <c r="B110" s="107">
        <v>0.75</v>
      </c>
      <c r="C110" s="107">
        <v>0.5</v>
      </c>
      <c r="D110" s="107">
        <v>0.45</v>
      </c>
      <c r="E110" s="107">
        <v>0.5</v>
      </c>
      <c r="F110" s="107">
        <v>0.75</v>
      </c>
      <c r="J110" s="83"/>
      <c r="K110" s="107"/>
      <c r="L110" s="107"/>
      <c r="M110" s="107"/>
      <c r="N110" s="107"/>
      <c r="O110" s="107"/>
      <c r="R110" s="106"/>
      <c r="S110" s="106"/>
      <c r="T110" s="106"/>
      <c r="U110" s="106"/>
      <c r="V110" s="106"/>
    </row>
    <row r="111" spans="1:22" x14ac:dyDescent="0.35">
      <c r="A111" s="83" t="s">
        <v>32</v>
      </c>
      <c r="B111" s="107">
        <f>B110*0.78</f>
        <v>0.58499999999999996</v>
      </c>
      <c r="C111" s="107">
        <f>C110*0.7</f>
        <v>0.35</v>
      </c>
      <c r="D111" s="107">
        <f>D110*0.88</f>
        <v>0.39600000000000002</v>
      </c>
      <c r="E111" s="107">
        <f>E110*0.88</f>
        <v>0.44</v>
      </c>
      <c r="F111" s="107">
        <f>F110*0.88</f>
        <v>0.66</v>
      </c>
      <c r="J111" s="83"/>
      <c r="K111" s="107"/>
      <c r="L111" s="107"/>
      <c r="M111" s="107"/>
      <c r="N111" s="107"/>
      <c r="O111" s="107"/>
      <c r="R111" s="106"/>
      <c r="S111" s="106"/>
      <c r="T111" s="106"/>
      <c r="U111" s="106"/>
      <c r="V111" s="106"/>
    </row>
    <row r="112" spans="1:22" x14ac:dyDescent="0.35">
      <c r="A112" s="83" t="s">
        <v>33</v>
      </c>
      <c r="B112" s="107">
        <f>SUM(B110*B60)</f>
        <v>0.46765879614233452</v>
      </c>
      <c r="C112" s="107">
        <f>SUM(C110*C60)</f>
        <v>0.31177253076155637</v>
      </c>
      <c r="D112" s="107">
        <f>SUM(D110*D60)</f>
        <v>0.28059527768540071</v>
      </c>
      <c r="E112" s="107">
        <f>SUM(E110*E60)</f>
        <v>0.31177253076155637</v>
      </c>
      <c r="F112" s="107">
        <f>SUM(F110*G60)</f>
        <v>0.41418302945301549</v>
      </c>
      <c r="J112" s="83"/>
      <c r="K112" s="107"/>
      <c r="L112" s="107"/>
      <c r="M112" s="107"/>
      <c r="N112" s="107"/>
      <c r="O112" s="107"/>
      <c r="R112" s="106"/>
      <c r="S112" s="106"/>
      <c r="T112" s="106"/>
      <c r="U112" s="106"/>
      <c r="V112" s="106"/>
    </row>
    <row r="113" spans="1:6" x14ac:dyDescent="0.35">
      <c r="A113" s="83" t="s">
        <v>34</v>
      </c>
      <c r="B113" s="107">
        <f>SUM(B110*B61)</f>
        <v>0.35898379970544908</v>
      </c>
      <c r="C113" s="107">
        <f>SUM(C110*C61)</f>
        <v>0.23932253313696611</v>
      </c>
      <c r="D113" s="107">
        <f>SUM(D110*D61)</f>
        <v>0.2153902798232695</v>
      </c>
      <c r="E113" s="107">
        <f>SUM(E110*E61)</f>
        <v>0.23932253313696614</v>
      </c>
      <c r="F113" s="107">
        <f>SUM(F110*G61)</f>
        <v>0.31793478260869568</v>
      </c>
    </row>
    <row r="114" spans="1:6" x14ac:dyDescent="0.35">
      <c r="B114" s="101"/>
      <c r="D114" s="101"/>
      <c r="E114" s="101"/>
    </row>
    <row r="115" spans="1:6" x14ac:dyDescent="0.35">
      <c r="B115" s="101"/>
      <c r="D115" s="101"/>
      <c r="E115" s="101"/>
    </row>
    <row r="116" spans="1:6" x14ac:dyDescent="0.35">
      <c r="B116" s="101"/>
      <c r="D116" s="101"/>
      <c r="E116" s="101"/>
    </row>
    <row r="117" spans="1:6" x14ac:dyDescent="0.35">
      <c r="B117" s="101"/>
      <c r="D117" s="101"/>
      <c r="E117" s="101"/>
    </row>
    <row r="118" spans="1:6" x14ac:dyDescent="0.35">
      <c r="B118" s="101"/>
      <c r="D118" s="101"/>
      <c r="E118" s="101"/>
    </row>
    <row r="119" spans="1:6" x14ac:dyDescent="0.35">
      <c r="B119" s="101"/>
      <c r="D119" s="101"/>
      <c r="E119" s="101"/>
    </row>
    <row r="120" spans="1:6" x14ac:dyDescent="0.35">
      <c r="B120" s="101"/>
      <c r="D120" s="101"/>
      <c r="E120" s="101"/>
    </row>
    <row r="121" spans="1:6" x14ac:dyDescent="0.35">
      <c r="B121" s="101"/>
      <c r="D121" s="101"/>
      <c r="E121" s="101"/>
    </row>
    <row r="122" spans="1:6" x14ac:dyDescent="0.35">
      <c r="B122" s="101"/>
      <c r="D122" s="101"/>
      <c r="E122" s="101"/>
    </row>
    <row r="123" spans="1:6" x14ac:dyDescent="0.35">
      <c r="B123" s="101"/>
      <c r="D123" s="101"/>
      <c r="E123" s="101"/>
    </row>
    <row r="124" spans="1:6" x14ac:dyDescent="0.35">
      <c r="B124" s="101"/>
      <c r="D124" s="101"/>
      <c r="E124" s="101"/>
    </row>
    <row r="125" spans="1:6" x14ac:dyDescent="0.35">
      <c r="B125" s="101"/>
      <c r="D125" s="101"/>
      <c r="E125" s="101"/>
    </row>
    <row r="126" spans="1:6" x14ac:dyDescent="0.35">
      <c r="B126" s="101"/>
      <c r="D126" s="101"/>
      <c r="E126" s="101"/>
    </row>
    <row r="127" spans="1:6" x14ac:dyDescent="0.35">
      <c r="B127" s="101"/>
      <c r="D127" s="101"/>
      <c r="E127" s="101"/>
    </row>
    <row r="128" spans="1:6" x14ac:dyDescent="0.35">
      <c r="B128" s="101"/>
      <c r="D128" s="101"/>
      <c r="E128" s="101"/>
    </row>
    <row r="129" spans="1:5" x14ac:dyDescent="0.35">
      <c r="B129" s="101"/>
      <c r="D129" s="101"/>
      <c r="E129" s="101"/>
    </row>
    <row r="130" spans="1:5" x14ac:dyDescent="0.35">
      <c r="B130" s="101"/>
      <c r="D130" s="101"/>
      <c r="E130" s="101"/>
    </row>
    <row r="131" spans="1:5" x14ac:dyDescent="0.35">
      <c r="B131" s="101"/>
      <c r="D131" s="101"/>
      <c r="E131" s="101"/>
    </row>
    <row r="132" spans="1:5" x14ac:dyDescent="0.35">
      <c r="B132" s="101"/>
      <c r="D132" s="101"/>
      <c r="E132" s="101"/>
    </row>
    <row r="133" spans="1:5" x14ac:dyDescent="0.35">
      <c r="B133" s="101"/>
      <c r="D133" s="101"/>
      <c r="E133" s="101"/>
    </row>
    <row r="134" spans="1:5" x14ac:dyDescent="0.35">
      <c r="B134" s="101"/>
      <c r="D134" s="101"/>
      <c r="E134" s="101"/>
    </row>
    <row r="135" spans="1:5" x14ac:dyDescent="0.35">
      <c r="B135" s="101"/>
      <c r="D135" s="101"/>
      <c r="E135" s="101"/>
    </row>
    <row r="136" spans="1:5" x14ac:dyDescent="0.35">
      <c r="B136" s="101"/>
      <c r="D136" s="101"/>
      <c r="E136" s="101"/>
    </row>
    <row r="137" spans="1:5" x14ac:dyDescent="0.35">
      <c r="B137" s="101"/>
      <c r="D137" s="101"/>
      <c r="E137" s="101"/>
    </row>
    <row r="138" spans="1:5" x14ac:dyDescent="0.35">
      <c r="A138" s="109" t="s">
        <v>96</v>
      </c>
    </row>
    <row r="139" spans="1:5" x14ac:dyDescent="0.35">
      <c r="A139" s="110" t="s">
        <v>116</v>
      </c>
    </row>
    <row r="140" spans="1:5" x14ac:dyDescent="0.35">
      <c r="A140" s="110" t="s">
        <v>117</v>
      </c>
    </row>
    <row r="141" spans="1:5" x14ac:dyDescent="0.35">
      <c r="A141" s="110" t="s">
        <v>118</v>
      </c>
    </row>
    <row r="142" spans="1:5" x14ac:dyDescent="0.35">
      <c r="A142" s="110" t="s">
        <v>100</v>
      </c>
    </row>
    <row r="143" spans="1:5" x14ac:dyDescent="0.35">
      <c r="A143" s="110" t="s">
        <v>97</v>
      </c>
    </row>
    <row r="144" spans="1:5" x14ac:dyDescent="0.35">
      <c r="A144" s="110" t="s">
        <v>101</v>
      </c>
    </row>
    <row r="145" spans="1:1" x14ac:dyDescent="0.35">
      <c r="A145" s="110"/>
    </row>
    <row r="146" spans="1:1" x14ac:dyDescent="0.35">
      <c r="A146" s="109" t="s">
        <v>98</v>
      </c>
    </row>
    <row r="147" spans="1:1" x14ac:dyDescent="0.35">
      <c r="A147" s="110" t="s">
        <v>102</v>
      </c>
    </row>
    <row r="148" spans="1:1" x14ac:dyDescent="0.35">
      <c r="A148" s="110" t="s">
        <v>103</v>
      </c>
    </row>
    <row r="149" spans="1:1" x14ac:dyDescent="0.35">
      <c r="A149" s="110" t="s">
        <v>104</v>
      </c>
    </row>
    <row r="150" spans="1:1" x14ac:dyDescent="0.35">
      <c r="A150" s="110" t="s">
        <v>105</v>
      </c>
    </row>
    <row r="151" spans="1:1" x14ac:dyDescent="0.35">
      <c r="A151" s="110" t="s">
        <v>119</v>
      </c>
    </row>
    <row r="152" spans="1:1" x14ac:dyDescent="0.35">
      <c r="A152" s="110" t="s">
        <v>106</v>
      </c>
    </row>
    <row r="153" spans="1:1" x14ac:dyDescent="0.35">
      <c r="A153" s="110" t="s">
        <v>107</v>
      </c>
    </row>
    <row r="154" spans="1:1" x14ac:dyDescent="0.35">
      <c r="A154" s="110" t="s">
        <v>120</v>
      </c>
    </row>
    <row r="155" spans="1:1" x14ac:dyDescent="0.35">
      <c r="A155" s="110" t="s">
        <v>108</v>
      </c>
    </row>
    <row r="156" spans="1:1" x14ac:dyDescent="0.35">
      <c r="A156" s="110" t="s">
        <v>121</v>
      </c>
    </row>
    <row r="157" spans="1:1" x14ac:dyDescent="0.35">
      <c r="A157" s="111"/>
    </row>
    <row r="158" spans="1:1" x14ac:dyDescent="0.35">
      <c r="A158" s="109" t="s">
        <v>99</v>
      </c>
    </row>
    <row r="159" spans="1:1" x14ac:dyDescent="0.35">
      <c r="A159" s="110" t="s">
        <v>122</v>
      </c>
    </row>
    <row r="160" spans="1:1" x14ac:dyDescent="0.35">
      <c r="A160" s="110" t="s">
        <v>109</v>
      </c>
    </row>
    <row r="161" spans="1:1" x14ac:dyDescent="0.35">
      <c r="A161" s="110" t="s">
        <v>110</v>
      </c>
    </row>
    <row r="162" spans="1:1" x14ac:dyDescent="0.35">
      <c r="A162" s="110" t="s">
        <v>123</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kött</vt:lpstr>
      <vt:lpstr>mejeri</vt:lpstr>
      <vt:lpstr>ägg</vt:lpstr>
      <vt:lpstr>hage till mage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Konsumtion animalieprodukter</dc:title>
  <dc:creator>Jordbruksverket@jordbruksverket.se</dc:creator>
  <cp:lastModifiedBy>Åsa Lannhard Öberg</cp:lastModifiedBy>
  <dcterms:created xsi:type="dcterms:W3CDTF">2021-04-07T08:36:25Z</dcterms:created>
  <dcterms:modified xsi:type="dcterms:W3CDTF">2024-10-15T12:04:13Z</dcterms:modified>
</cp:coreProperties>
</file>