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2.xml" ContentType="application/vnd.openxmlformats-officedocument.drawing+xml"/>
  <Override PartName="/xl/tables/table3.xml" ContentType="application/vnd.openxmlformats-officedocument.spreadsheetml.tab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2.xml" ContentType="application/vnd.openxmlformats-officedocument.themeOverrid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theme/themeOverride3.xml" ContentType="application/vnd.openxmlformats-officedocument.themeOverride+xml"/>
  <Override PartName="/xl/drawings/drawing3.xml" ContentType="application/vnd.openxmlformats-officedocument.drawing+xml"/>
  <Override PartName="/xl/tables/table4.xml" ContentType="application/vnd.openxmlformats-officedocument.spreadsheetml.tab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theme/themeOverride4.xml" ContentType="application/vnd.openxmlformats-officedocument.themeOverride+xml"/>
  <Override PartName="/xl/drawings/drawing4.xml" ContentType="application/vnd.openxmlformats-officedocument.drawing+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ml.chartshapes+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6.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mc:AlternateContent xmlns:mc="http://schemas.openxmlformats.org/markup-compatibility/2006">
    <mc:Choice Requires="x15">
      <x15ac:absPath xmlns:x15ac="http://schemas.microsoft.com/office/spreadsheetml/2010/11/ac" url="G:\Enhet\Livsmedelskedjan och exportenheten\Verksamhetsområden\Animalier\Marknadsbalanser animalier\Svensk försörjningsförmåga och konsumtion\"/>
    </mc:Choice>
  </mc:AlternateContent>
  <xr:revisionPtr revIDLastSave="0" documentId="13_ncr:1_{6A60647D-B51C-4486-A9B4-BBF01AE0E599}" xr6:coauthVersionLast="36" xr6:coauthVersionMax="36" xr10:uidLastSave="{00000000-0000-0000-0000-000000000000}"/>
  <bookViews>
    <workbookView xWindow="1520" yWindow="1520" windowWidth="22560" windowHeight="13110" xr2:uid="{00000000-000D-0000-FFFF-FFFF00000000}"/>
  </bookViews>
  <sheets>
    <sheet name="kött" sheetId="1" r:id="rId1"/>
    <sheet name="mejeri" sheetId="3" r:id="rId2"/>
    <sheet name="ägg" sheetId="4" r:id="rId3"/>
    <sheet name="hage till mage" sheetId="2" r:id="rId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10" i="1" l="1"/>
  <c r="AJ10" i="1"/>
  <c r="AH11" i="4" l="1"/>
  <c r="AG11" i="3"/>
  <c r="AG6" i="3"/>
  <c r="AG7" i="3"/>
  <c r="AG8" i="3"/>
  <c r="AG9" i="3"/>
  <c r="AG10" i="3"/>
  <c r="AG5" i="3"/>
  <c r="AL7" i="1" l="1"/>
  <c r="AL8" i="1"/>
  <c r="AL9" i="1"/>
  <c r="AL10" i="1"/>
  <c r="AL6" i="1"/>
  <c r="AJ11" i="1" l="1"/>
  <c r="AK11" i="1"/>
  <c r="AK12" i="1" l="1"/>
  <c r="AL11" i="1"/>
  <c r="E111" i="2"/>
  <c r="F111" i="2"/>
  <c r="D111" i="2"/>
  <c r="C111" i="2"/>
  <c r="B111" i="2"/>
  <c r="F102" i="2"/>
  <c r="B102" i="2"/>
  <c r="C102" i="2"/>
  <c r="D102" i="2"/>
  <c r="E102" i="2"/>
  <c r="AI10" i="2" l="1"/>
  <c r="AI14" i="2"/>
  <c r="AI15" i="2"/>
  <c r="AI16" i="2"/>
  <c r="AI17" i="2"/>
  <c r="AI21" i="2"/>
  <c r="AI18" i="2" l="1"/>
  <c r="AJ7" i="4"/>
  <c r="AE6" i="3"/>
  <c r="AE7" i="3"/>
  <c r="AE9" i="3"/>
  <c r="AE10" i="3"/>
  <c r="AE11" i="3"/>
  <c r="AE5" i="3"/>
  <c r="AI19" i="1" l="1"/>
  <c r="F67" i="2" l="1"/>
  <c r="AH21" i="2"/>
  <c r="AH17" i="2"/>
  <c r="AH16" i="2"/>
  <c r="AH15" i="2"/>
  <c r="AH14" i="2"/>
  <c r="AH10" i="2"/>
  <c r="AH18" i="2" l="1"/>
  <c r="AH19" i="1" l="1"/>
  <c r="AH10" i="1" s="1"/>
  <c r="AI11" i="1" l="1"/>
  <c r="AH11" i="1"/>
  <c r="AG14" i="2"/>
  <c r="AG15" i="2"/>
  <c r="AG16" i="2"/>
  <c r="AG17" i="2"/>
  <c r="AG21" i="2"/>
  <c r="AG10" i="2"/>
  <c r="AI12" i="1" l="1"/>
  <c r="AG18" i="2"/>
  <c r="AG19" i="1"/>
  <c r="AG10" i="1" s="1"/>
  <c r="G68" i="2" l="1"/>
  <c r="F103" i="2" s="1"/>
  <c r="E68" i="2"/>
  <c r="E103" i="2" s="1"/>
  <c r="D68" i="2"/>
  <c r="D103" i="2" s="1"/>
  <c r="C68" i="2"/>
  <c r="C103" i="2" s="1"/>
  <c r="B68" i="2"/>
  <c r="B103" i="2" s="1"/>
  <c r="G66" i="2"/>
  <c r="F101" i="2" s="1"/>
  <c r="E66" i="2"/>
  <c r="E101" i="2" s="1"/>
  <c r="D66" i="2"/>
  <c r="D101" i="2" s="1"/>
  <c r="C66" i="2"/>
  <c r="C101" i="2" s="1"/>
  <c r="B66" i="2"/>
  <c r="B101" i="2" s="1"/>
  <c r="G61" i="2"/>
  <c r="G55" i="2"/>
  <c r="G60" i="2" s="1"/>
  <c r="F112" i="2" s="1"/>
  <c r="F55" i="2"/>
  <c r="G54" i="2"/>
  <c r="E54" i="2"/>
  <c r="D54" i="2"/>
  <c r="C54" i="2"/>
  <c r="B54" i="2"/>
  <c r="F53" i="2"/>
  <c r="F61" i="2" s="1"/>
  <c r="F70" i="2" s="1"/>
  <c r="G52" i="2"/>
  <c r="E52" i="2"/>
  <c r="D52" i="2"/>
  <c r="C52" i="2"/>
  <c r="B52" i="2"/>
  <c r="AF21" i="2"/>
  <c r="AE21" i="2"/>
  <c r="AD21" i="2"/>
  <c r="AC21" i="2"/>
  <c r="AB21" i="2"/>
  <c r="AA21" i="2"/>
  <c r="Z21" i="2"/>
  <c r="Y21" i="2"/>
  <c r="X21" i="2"/>
  <c r="W21" i="2"/>
  <c r="V21" i="2"/>
  <c r="U21" i="2"/>
  <c r="T21" i="2"/>
  <c r="S21" i="2"/>
  <c r="R21" i="2"/>
  <c r="Q21" i="2"/>
  <c r="P21" i="2"/>
  <c r="O21" i="2"/>
  <c r="N21" i="2"/>
  <c r="M21" i="2"/>
  <c r="L21" i="2"/>
  <c r="K21" i="2"/>
  <c r="J21" i="2"/>
  <c r="I21" i="2"/>
  <c r="H21" i="2"/>
  <c r="G21" i="2"/>
  <c r="F21" i="2"/>
  <c r="E21" i="2"/>
  <c r="D21" i="2"/>
  <c r="C21" i="2"/>
  <c r="B21" i="2"/>
  <c r="AF17" i="2"/>
  <c r="AE17" i="2"/>
  <c r="AD17" i="2"/>
  <c r="AC17" i="2"/>
  <c r="AB17" i="2"/>
  <c r="AA17" i="2"/>
  <c r="Z17" i="2"/>
  <c r="Y17" i="2"/>
  <c r="X17" i="2"/>
  <c r="W17" i="2"/>
  <c r="V17" i="2"/>
  <c r="U17" i="2"/>
  <c r="T17" i="2"/>
  <c r="S17" i="2"/>
  <c r="R17" i="2"/>
  <c r="Q17" i="2"/>
  <c r="P17" i="2"/>
  <c r="O17" i="2"/>
  <c r="N17" i="2"/>
  <c r="M17" i="2"/>
  <c r="L17" i="2"/>
  <c r="K17" i="2"/>
  <c r="J17" i="2"/>
  <c r="I17" i="2"/>
  <c r="H17" i="2"/>
  <c r="G17" i="2"/>
  <c r="F17" i="2"/>
  <c r="E17" i="2"/>
  <c r="D17" i="2"/>
  <c r="C17" i="2"/>
  <c r="B17" i="2"/>
  <c r="AF16" i="2"/>
  <c r="AE16" i="2"/>
  <c r="AD16" i="2"/>
  <c r="AC16" i="2"/>
  <c r="AB16" i="2"/>
  <c r="AA16" i="2"/>
  <c r="Z16" i="2"/>
  <c r="Y16" i="2"/>
  <c r="X16" i="2"/>
  <c r="W16" i="2"/>
  <c r="V16" i="2"/>
  <c r="U16" i="2"/>
  <c r="T16" i="2"/>
  <c r="S16" i="2"/>
  <c r="R16" i="2"/>
  <c r="Q16" i="2"/>
  <c r="P16" i="2"/>
  <c r="O16" i="2"/>
  <c r="N16" i="2"/>
  <c r="M16" i="2"/>
  <c r="L16" i="2"/>
  <c r="K16" i="2"/>
  <c r="J16" i="2"/>
  <c r="I16" i="2"/>
  <c r="H16" i="2"/>
  <c r="G16" i="2"/>
  <c r="F16" i="2"/>
  <c r="E16" i="2"/>
  <c r="D16" i="2"/>
  <c r="C16" i="2"/>
  <c r="B16" i="2"/>
  <c r="AF15" i="2"/>
  <c r="AE15" i="2"/>
  <c r="AD15" i="2"/>
  <c r="AC15" i="2"/>
  <c r="AB15" i="2"/>
  <c r="AA15" i="2"/>
  <c r="Z15" i="2"/>
  <c r="Y15" i="2"/>
  <c r="X15" i="2"/>
  <c r="W15" i="2"/>
  <c r="V15" i="2"/>
  <c r="U15" i="2"/>
  <c r="T15" i="2"/>
  <c r="S15" i="2"/>
  <c r="R15" i="2"/>
  <c r="Q15" i="2"/>
  <c r="P15" i="2"/>
  <c r="O15" i="2"/>
  <c r="N15" i="2"/>
  <c r="M15" i="2"/>
  <c r="L15" i="2"/>
  <c r="K15" i="2"/>
  <c r="J15" i="2"/>
  <c r="I15" i="2"/>
  <c r="H15" i="2"/>
  <c r="G15" i="2"/>
  <c r="F15" i="2"/>
  <c r="E15" i="2"/>
  <c r="D15" i="2"/>
  <c r="C15" i="2"/>
  <c r="B15" i="2"/>
  <c r="AF14" i="2"/>
  <c r="AE14" i="2"/>
  <c r="AD14" i="2"/>
  <c r="AC14" i="2"/>
  <c r="AB14" i="2"/>
  <c r="AA14" i="2"/>
  <c r="Z14" i="2"/>
  <c r="Y14" i="2"/>
  <c r="X14" i="2"/>
  <c r="W14" i="2"/>
  <c r="V14" i="2"/>
  <c r="U14" i="2"/>
  <c r="T14" i="2"/>
  <c r="S14" i="2"/>
  <c r="R14" i="2"/>
  <c r="Q14" i="2"/>
  <c r="P14" i="2"/>
  <c r="O14" i="2"/>
  <c r="N14" i="2"/>
  <c r="M14" i="2"/>
  <c r="L14" i="2"/>
  <c r="K14" i="2"/>
  <c r="J14" i="2"/>
  <c r="I14" i="2"/>
  <c r="H14" i="2"/>
  <c r="G14" i="2"/>
  <c r="F14" i="2"/>
  <c r="E14" i="2"/>
  <c r="D14" i="2"/>
  <c r="C14" i="2"/>
  <c r="B14" i="2"/>
  <c r="AF10" i="2"/>
  <c r="AE10" i="2"/>
  <c r="AD10" i="2"/>
  <c r="AC10" i="2"/>
  <c r="AB10" i="2"/>
  <c r="AA10" i="2"/>
  <c r="Z10" i="2"/>
  <c r="Y10" i="2"/>
  <c r="X10" i="2"/>
  <c r="W10" i="2"/>
  <c r="V10" i="2"/>
  <c r="U10" i="2"/>
  <c r="T10" i="2"/>
  <c r="S10" i="2"/>
  <c r="R10" i="2"/>
  <c r="Q10" i="2"/>
  <c r="P10" i="2"/>
  <c r="O10" i="2"/>
  <c r="N10" i="2"/>
  <c r="M10" i="2"/>
  <c r="L10" i="2"/>
  <c r="K10" i="2"/>
  <c r="J10" i="2"/>
  <c r="I10" i="2"/>
  <c r="H10" i="2"/>
  <c r="G10" i="2"/>
  <c r="F10" i="2"/>
  <c r="E10" i="2"/>
  <c r="D10" i="2"/>
  <c r="C10" i="2"/>
  <c r="B10" i="2"/>
  <c r="AF19" i="1"/>
  <c r="AF10" i="1" s="1"/>
  <c r="AE19" i="1"/>
  <c r="AE10" i="1" s="1"/>
  <c r="AE11" i="1" s="1"/>
  <c r="AD19" i="1"/>
  <c r="AD10" i="1" s="1"/>
  <c r="AD11" i="1" s="1"/>
  <c r="AC19" i="1"/>
  <c r="AC10" i="1" s="1"/>
  <c r="AC11" i="1" s="1"/>
  <c r="AB19" i="1"/>
  <c r="AB10" i="1" s="1"/>
  <c r="AB11" i="1" s="1"/>
  <c r="AA19" i="1"/>
  <c r="Z19" i="1"/>
  <c r="Y19" i="1"/>
  <c r="X19" i="1"/>
  <c r="W19" i="1"/>
  <c r="V19" i="1"/>
  <c r="U19" i="1"/>
  <c r="T19" i="1"/>
  <c r="S19" i="1"/>
  <c r="R19" i="1"/>
  <c r="Q19" i="1"/>
  <c r="P19" i="1"/>
  <c r="O19" i="1"/>
  <c r="N19" i="1"/>
  <c r="M19" i="1"/>
  <c r="L19" i="1"/>
  <c r="K19" i="1"/>
  <c r="J19" i="1"/>
  <c r="I19" i="1"/>
  <c r="H19" i="1"/>
  <c r="G19" i="1"/>
  <c r="F19" i="1"/>
  <c r="E19" i="1"/>
  <c r="D19" i="1"/>
  <c r="C19" i="1"/>
  <c r="B19" i="1"/>
  <c r="AA10" i="1"/>
  <c r="AA11" i="1" s="1"/>
  <c r="Z10" i="1"/>
  <c r="Z11" i="1" s="1"/>
  <c r="Y10" i="1"/>
  <c r="Y11" i="1" s="1"/>
  <c r="X10" i="1"/>
  <c r="X11" i="1" s="1"/>
  <c r="W10" i="1"/>
  <c r="W11" i="1" s="1"/>
  <c r="V10" i="1"/>
  <c r="V11" i="1" s="1"/>
  <c r="U10" i="1"/>
  <c r="U11" i="1" s="1"/>
  <c r="T10" i="1"/>
  <c r="T11" i="1" s="1"/>
  <c r="S10" i="1"/>
  <c r="S11" i="1" s="1"/>
  <c r="R10" i="1"/>
  <c r="R11" i="1" s="1"/>
  <c r="Q10" i="1"/>
  <c r="Q11" i="1" s="1"/>
  <c r="P10" i="1"/>
  <c r="P11" i="1" s="1"/>
  <c r="O10" i="1"/>
  <c r="O11" i="1" s="1"/>
  <c r="N10" i="1"/>
  <c r="N11" i="1" s="1"/>
  <c r="M10" i="1"/>
  <c r="M11" i="1" s="1"/>
  <c r="L10" i="1"/>
  <c r="L11" i="1" s="1"/>
  <c r="K10" i="1"/>
  <c r="K11" i="1" s="1"/>
  <c r="J10" i="1"/>
  <c r="J11" i="1" s="1"/>
  <c r="I10" i="1"/>
  <c r="I11" i="1" s="1"/>
  <c r="H10" i="1"/>
  <c r="H11" i="1" s="1"/>
  <c r="G10" i="1"/>
  <c r="G11" i="1" s="1"/>
  <c r="F10" i="1"/>
  <c r="F11" i="1" s="1"/>
  <c r="E10" i="1"/>
  <c r="E11" i="1" s="1"/>
  <c r="D10" i="1"/>
  <c r="D11" i="1" s="1"/>
  <c r="C10" i="1"/>
  <c r="C11" i="1" s="1"/>
  <c r="B10" i="1"/>
  <c r="B11" i="1" s="1"/>
  <c r="G69" i="2" l="1"/>
  <c r="F104" i="2" s="1"/>
  <c r="F113" i="2"/>
  <c r="G70" i="2"/>
  <c r="F105" i="2" s="1"/>
  <c r="F54" i="2"/>
  <c r="V12" i="1"/>
  <c r="F52" i="2"/>
  <c r="F60" i="2"/>
  <c r="F69" i="2" s="1"/>
  <c r="F68" i="2"/>
  <c r="I18" i="2"/>
  <c r="Q18" i="2"/>
  <c r="Y18" i="2"/>
  <c r="C18" i="2"/>
  <c r="K18" i="2"/>
  <c r="S18" i="2"/>
  <c r="AA18" i="2"/>
  <c r="M18" i="2"/>
  <c r="AC18" i="2"/>
  <c r="E18" i="2"/>
  <c r="R12" i="1"/>
  <c r="O12" i="1"/>
  <c r="W12" i="1"/>
  <c r="Z12" i="1"/>
  <c r="J12" i="1"/>
  <c r="G12" i="1"/>
  <c r="H12" i="1"/>
  <c r="P12" i="1"/>
  <c r="X12" i="1"/>
  <c r="N12" i="1"/>
  <c r="AD12" i="1"/>
  <c r="U18" i="2"/>
  <c r="D18" i="2"/>
  <c r="L18" i="2"/>
  <c r="T18" i="2"/>
  <c r="AB18" i="2"/>
  <c r="F18" i="2"/>
  <c r="V18" i="2"/>
  <c r="AD18" i="2"/>
  <c r="O18" i="2"/>
  <c r="AE18" i="2"/>
  <c r="H18" i="2"/>
  <c r="P18" i="2"/>
  <c r="X18" i="2"/>
  <c r="AF18" i="2"/>
  <c r="F66" i="2"/>
  <c r="G18" i="2"/>
  <c r="W18" i="2"/>
  <c r="B55" i="2"/>
  <c r="B56" i="2" s="1"/>
  <c r="B61" i="2" s="1"/>
  <c r="B18" i="2"/>
  <c r="J18" i="2"/>
  <c r="R18" i="2"/>
  <c r="Z18" i="2"/>
  <c r="E55" i="2"/>
  <c r="E60" i="2" s="1"/>
  <c r="N18" i="2"/>
  <c r="C55" i="2"/>
  <c r="D55" i="2"/>
  <c r="K12" i="1"/>
  <c r="L12" i="1"/>
  <c r="M12" i="1"/>
  <c r="C12" i="1"/>
  <c r="S12" i="1"/>
  <c r="D12" i="1"/>
  <c r="T12" i="1"/>
  <c r="E12" i="1"/>
  <c r="U12" i="1"/>
  <c r="F12" i="1"/>
  <c r="AA12" i="1"/>
  <c r="AB12" i="1"/>
  <c r="AC12" i="1"/>
  <c r="I12" i="1"/>
  <c r="Q12" i="1"/>
  <c r="Y12" i="1"/>
  <c r="AE12" i="1"/>
  <c r="AG11" i="1"/>
  <c r="AF11" i="1"/>
  <c r="B113" i="2" l="1"/>
  <c r="B70" i="2"/>
  <c r="B105" i="2" s="1"/>
  <c r="E112" i="2"/>
  <c r="E69" i="2"/>
  <c r="E104" i="2" s="1"/>
  <c r="AH12" i="1"/>
  <c r="B60" i="2"/>
  <c r="E56" i="2"/>
  <c r="E61" i="2" s="1"/>
  <c r="AF12" i="1"/>
  <c r="AG12" i="1"/>
  <c r="D60" i="2"/>
  <c r="D56" i="2"/>
  <c r="D61" i="2" s="1"/>
  <c r="C60" i="2"/>
  <c r="C56" i="2"/>
  <c r="C61" i="2" s="1"/>
  <c r="E113" i="2" l="1"/>
  <c r="E70" i="2"/>
  <c r="E105" i="2" s="1"/>
  <c r="B112" i="2"/>
  <c r="B69" i="2"/>
  <c r="B104" i="2" s="1"/>
  <c r="D113" i="2"/>
  <c r="D70" i="2"/>
  <c r="D105" i="2" s="1"/>
  <c r="C113" i="2"/>
  <c r="C70" i="2"/>
  <c r="C105" i="2" s="1"/>
  <c r="C112" i="2"/>
  <c r="C69" i="2"/>
  <c r="C104" i="2" s="1"/>
  <c r="D112" i="2"/>
  <c r="D69" i="2"/>
  <c r="D104" i="2" s="1"/>
</calcChain>
</file>

<file path=xl/sharedStrings.xml><?xml version="1.0" encoding="utf-8"?>
<sst xmlns="http://schemas.openxmlformats.org/spreadsheetml/2006/main" count="336" uniqueCount="128">
  <si>
    <t>Griskött</t>
  </si>
  <si>
    <t>Nötkött</t>
  </si>
  <si>
    <t>Matfågel</t>
  </si>
  <si>
    <t>Lammkött</t>
  </si>
  <si>
    <t>Övrigt kött</t>
  </si>
  <si>
    <t>Totalt</t>
  </si>
  <si>
    <t>Hästkött</t>
  </si>
  <si>
    <t>Renkött</t>
  </si>
  <si>
    <t>Viltkött</t>
  </si>
  <si>
    <t>Inälvor</t>
  </si>
  <si>
    <t>Totalkonsumtion i slaktad vikt av allt kött från 1990, kg/capita</t>
  </si>
  <si>
    <t>Konsumtion "på gaffeln" av nöt/gris/lamm/övrigt kött från 1990 i relation till kostrådet, gram/person/vecka</t>
  </si>
  <si>
    <t>Konsumtion griskött</t>
  </si>
  <si>
    <t>Konsumtion nötkött</t>
  </si>
  <si>
    <t>Konsumtion lammkött</t>
  </si>
  <si>
    <t>Rött kött "på gaffeln"</t>
  </si>
  <si>
    <t>Kyckling "på gaffeln"</t>
  </si>
  <si>
    <t>Beräkning av kedjan levande djur - konsumtion utifrån vår totalkonsumtion 2010, kg/capita</t>
  </si>
  <si>
    <t>Gris</t>
  </si>
  <si>
    <t>Nöt</t>
  </si>
  <si>
    <t>Lamm</t>
  </si>
  <si>
    <t>Rött kött</t>
  </si>
  <si>
    <t>Levande vikt</t>
  </si>
  <si>
    <t>Slaktad vikt = totalkonsumtion</t>
  </si>
  <si>
    <t>Försäljning i detaljhandeln</t>
  </si>
  <si>
    <t>Redo för tillagning = rå vikt</t>
  </si>
  <si>
    <t>På gaffeln = slutkonsumtion</t>
  </si>
  <si>
    <t>Matvaneundersökningen gjordes av Livsmedelsverket 2010, därför utgår beräkningen av verklig konsumtion från det året.</t>
  </si>
  <si>
    <t>rå vikt/slaktad vikt</t>
  </si>
  <si>
    <t>Dessa fasta schablontal räknas ut för att tillämpas på slaktad vikt andra år.</t>
  </si>
  <si>
    <t>på gaffeln/slaktad vikt</t>
  </si>
  <si>
    <t>Slaktad vikt</t>
  </si>
  <si>
    <t>Försäljning</t>
  </si>
  <si>
    <t>Rå vikt</t>
  </si>
  <si>
    <t xml:space="preserve">På gaffeln </t>
  </si>
  <si>
    <t>Totalkonsumtion av mejeriprodukter, kg/capita</t>
  </si>
  <si>
    <t>Mjölkekvivalenter</t>
  </si>
  <si>
    <t>Mjölk</t>
  </si>
  <si>
    <t>Grädde</t>
  </si>
  <si>
    <t>Syrade produkter</t>
  </si>
  <si>
    <t>Smör</t>
  </si>
  <si>
    <t>Ost</t>
  </si>
  <si>
    <t xml:space="preserve">Beräkningen av skaläggsekvivalenter bygger på fasta omräkningstal för konsumtionen av andra äggprodukter än skalägg, t.ex. äggpulver, till skalägg. </t>
  </si>
  <si>
    <t>Beräkningar för konsumtionen av kött från hage till mage, förklaring till beräkningarna finns längst ner i dokumentet</t>
  </si>
  <si>
    <t>1990</t>
  </si>
  <si>
    <t>1991</t>
  </si>
  <si>
    <t>1992</t>
  </si>
  <si>
    <t>1993</t>
  </si>
  <si>
    <t>1994</t>
  </si>
  <si>
    <t>1995</t>
  </si>
  <si>
    <t>1996</t>
  </si>
  <si>
    <t>1997</t>
  </si>
  <si>
    <t>1998</t>
  </si>
  <si>
    <t>1999</t>
  </si>
  <si>
    <t>2000</t>
  </si>
  <si>
    <t>2001</t>
  </si>
  <si>
    <t>2002</t>
  </si>
  <si>
    <t>2003</t>
  </si>
  <si>
    <t>2004</t>
  </si>
  <si>
    <t>2005</t>
  </si>
  <si>
    <t>2006</t>
  </si>
  <si>
    <t>2007</t>
  </si>
  <si>
    <t>2008</t>
  </si>
  <si>
    <t>2009</t>
  </si>
  <si>
    <t>2010</t>
  </si>
  <si>
    <t>2011</t>
  </si>
  <si>
    <t>2012</t>
  </si>
  <si>
    <t>2013</t>
  </si>
  <si>
    <t>2014</t>
  </si>
  <si>
    <t>2015</t>
  </si>
  <si>
    <t>2016</t>
  </si>
  <si>
    <t>2017</t>
  </si>
  <si>
    <t>2018</t>
  </si>
  <si>
    <t>2019</t>
  </si>
  <si>
    <t>2020</t>
  </si>
  <si>
    <t>Köttslag</t>
  </si>
  <si>
    <t>Konsumtionsnivå</t>
  </si>
  <si>
    <t>Produktkategori</t>
  </si>
  <si>
    <t>förändring föregående år</t>
  </si>
  <si>
    <t>Köttslag, kg/capita</t>
  </si>
  <si>
    <t>Övrigt kött, kg/capita</t>
  </si>
  <si>
    <t>Totalkonsumtion av kött i slaktad vikt, kg/capita</t>
  </si>
  <si>
    <t xml:space="preserve">Observera att totalkonsumtionen av kött visar slaktad vikt, tumregeln är att halvera totalkonsumtionen för att få fram ett ungefärligt mått på den kvantitet som hamnar på tallriken. </t>
  </si>
  <si>
    <t>2021</t>
  </si>
  <si>
    <t xml:space="preserve">*Att mjölkpulver får noll i konsumtion vissa år beror på att konsumtionssiffran är negativ, vilket i sin tur hänger samman med att stora förändringar i lagernivåer vissa år gör att delar av marknadsbalansen för mjölkpulver blir negativ. </t>
  </si>
  <si>
    <t xml:space="preserve">Beräkningen av mjölkekvivalenter bygger på fasta omräkningstal för konsumtionen av andra mejeriprodukter  till mjölk. Det är ett grovt sätt att räkna ut en samlad konsumtion av mejeriprodukter. </t>
  </si>
  <si>
    <t>Fårkött</t>
  </si>
  <si>
    <t>Får</t>
  </si>
  <si>
    <t>2022</t>
  </si>
  <si>
    <t xml:space="preserve">Det är ett grovt sätt att räkna ut en samlad konsumtion av ägg. Ägginnehållet i förädlade livsmedel som bakverk och liknande som importeras eller exporteras ingår inte i beräkningen.  </t>
  </si>
  <si>
    <t>Äggekvivalenter</t>
  </si>
  <si>
    <t>Totalkonsumtion av ägg, kg/capita</t>
  </si>
  <si>
    <t xml:space="preserve">Vår konsumtion av färska ägg utgör de flexta år mellan 80-85 procent av den totala konsumtionen av ägg. Resterande ägg används som ingrediens i olika livsmedel. </t>
  </si>
  <si>
    <t>Läs mer om den här omräkningen under fliken "hage till mage".</t>
  </si>
  <si>
    <t>Mjölkpulver</t>
  </si>
  <si>
    <t>23/22</t>
  </si>
  <si>
    <t>Information om beräkningarna av förhållandet mellan totalkonsumtion, verklig konsumtion "på gaffeln" och kostråd:</t>
  </si>
  <si>
    <t xml:space="preserve">Detta schablontal används även för andra år. </t>
  </si>
  <si>
    <t>Information om beräkningarna av kedjan från totalkonsumtion upp till levande vikt samt ner till konsumtion "på gaffeln":</t>
  </si>
  <si>
    <t>Information om den teoretiska uppdelningen av konsumtionen i rå vikt och på gaffeln på olika köttslag:</t>
  </si>
  <si>
    <t>Den verkliga konsumtionen på 625 gram dividerat med totalkonsumtionen på 1 304 gram ger följande förhållande för rött kött: den verkliga konsumtionen=47,9 procent av totalkonsumtionen.</t>
  </si>
  <si>
    <t>I beräkningen antas att kostrådet gäller bakåt i tiden till 1990 samt framåt i tiden så länge kostrådet inte revideras.</t>
  </si>
  <si>
    <t>Utgångspunkt i beräkningen av de tre första nivåerna är totalkonsumtionen i slaktad vikt.</t>
  </si>
  <si>
    <t xml:space="preserve">Den levande vikten beräknas via Jordbruksverkets omräkningstal för nöt och övrigt kött (0,5), gris och matfågel (0,75), lamm (0,45). </t>
  </si>
  <si>
    <t>Försäljningsvikten beräknas via EU-kommissionens omräkningstal från slaktad vikt till försåld vikt för nöt (0,7), gris (0,78), lamm, fågel och övrigt kött (0,88).</t>
  </si>
  <si>
    <t xml:space="preserve">Utgångspunkt i beräkningen av de två sista nivåerna är Livsmedelverkets matvaneundersökning 2010 för tillagad vikt, ett snitt för vuxna män och kvinnor (18-80 år). </t>
  </si>
  <si>
    <t>Det vi spetsade på gaffeln i tillagad vikt 2010 var 40,3 kg uppdelat på 32,5 kg rött kött och korv samt 7,8 kg kyckling.</t>
  </si>
  <si>
    <t>Livsmedelsverket räknar upp denna vikt till 50-55 kg kött i rå vikt totalt per person och år, uppjustering sker både för vätskeförlust och annat bortfall mellan tillagning och konsumtion samt för underrapportering.</t>
  </si>
  <si>
    <r>
      <t xml:space="preserve">Det procentuella förhållandet 2010 mellan rå vikt och slaktad vikt </t>
    </r>
    <r>
      <rPr>
        <i/>
        <sz val="10.5"/>
        <color rgb="FF000000"/>
        <rFont val="Arial"/>
        <family val="2"/>
        <scheme val="minor"/>
      </rPr>
      <t xml:space="preserve">(62,4% för rött kött och 55,2% för kyckling) </t>
    </r>
    <r>
      <rPr>
        <sz val="10.5"/>
        <color rgb="FF000000"/>
        <rFont val="Arial"/>
        <family val="2"/>
        <scheme val="minor"/>
      </rPr>
      <t xml:space="preserve">samt det procentuella förhållandet 2010 mellan "på gaffeln" och slaktad vikt </t>
    </r>
    <r>
      <rPr>
        <i/>
        <sz val="10.5"/>
        <color rgb="FF000000"/>
        <rFont val="Arial"/>
        <family val="2"/>
        <scheme val="minor"/>
      </rPr>
      <t>(47,9% för rött kött och 42,4% för kyckling)</t>
    </r>
    <r>
      <rPr>
        <sz val="10.5"/>
        <color rgb="FF000000"/>
        <rFont val="Arial"/>
        <family val="2"/>
        <scheme val="minor"/>
      </rPr>
      <t xml:space="preserve"> antas gälla även andra år, vilket innebär att konsumtionen i rå vikt och på gaffeln kan översättas från slaktad vikt även bakåt och framåt i tiden. På så vis följer verklig konsumtion med i utvecklingen av de årliga siffrorna för slaktad vikt. </t>
    </r>
  </si>
  <si>
    <t xml:space="preserve">Fördelningen av vår konsumtion i rå vikt/tillagad vikt 2010 fördelas på de fyra grupperna rött kött utifrån den procentuella fördelningen i totalkonsumtionsledet (alltså slaktad vikt) eftersom detta är den officiella statistiknivån. </t>
  </si>
  <si>
    <r>
      <t xml:space="preserve">När talen för rå vikt och "på gaffeln" ska beräknas för ären före och efter 2010 multipliceras slaktad vikt med det aktuella schablontalet för omräkning till rå vikt </t>
    </r>
    <r>
      <rPr>
        <i/>
        <sz val="10.5"/>
        <color rgb="FF000000"/>
        <rFont val="Arial"/>
        <family val="2"/>
        <scheme val="minor"/>
      </rPr>
      <t xml:space="preserve">(62,4% för rött kött och 55,2% för kyckling) </t>
    </r>
    <r>
      <rPr>
        <sz val="10.5"/>
        <color rgb="FF000000"/>
        <rFont val="Arial"/>
        <family val="2"/>
        <scheme val="minor"/>
      </rPr>
      <t xml:space="preserve">och "på gaffeln" </t>
    </r>
    <r>
      <rPr>
        <i/>
        <sz val="10.5"/>
        <color rgb="FF000000"/>
        <rFont val="Arial"/>
        <family val="2"/>
        <scheme val="minor"/>
      </rPr>
      <t>(47,9% för rött kött och 42,4% för kyckling)</t>
    </r>
    <r>
      <rPr>
        <sz val="10.5"/>
        <color rgb="FF000000"/>
        <rFont val="Arial"/>
        <family val="2"/>
        <scheme val="minor"/>
      </rPr>
      <t>.</t>
    </r>
  </si>
  <si>
    <t>2023</t>
  </si>
  <si>
    <t>NNR 2023</t>
  </si>
  <si>
    <t>Beräkning av kedjan levande djur - konsumtion utifrån vår totalkonsumtion 2023, kg/capita</t>
  </si>
  <si>
    <t>Kostråd</t>
  </si>
  <si>
    <t>Livsmedelsverkets kostråd</t>
  </si>
  <si>
    <t>Livsmedelsverkets kostråd från 2015 innehåller en rekommendation att inte äta mer än 500 gram rött kött och charkprodukter per vecka. Med utgångspunkt i 2010 års förhållande mellan totalkonsumtion och konsumtion "på gaffeln" av nöt, gris, lamm och övrigt kött kan man räkna fram ett teoretiskt förhållande mellan konsumtion och kostråd för rött kött både bakåt och framåt i tiden. Följande utgångspunkter gäller:</t>
  </si>
  <si>
    <t xml:space="preserve">Matvaneundersökningen gjordes 2010-2011 och i den uppgav den genomsnittliga vuxna personen att hen åt 625 gram rött kött och korv per vecka. </t>
  </si>
  <si>
    <t xml:space="preserve">Totalkonsumtionen av rött kött 2010 var 67,8 kg/capita=1 304 gram/person/vecka. </t>
  </si>
  <si>
    <t xml:space="preserve">Detta genomsnitt tillämpas även på den yngre och äldre befolkningen i Sverige. </t>
  </si>
  <si>
    <t xml:space="preserve">Om vi antar att den råa vikten är 52,5 kg och fördelar det vi spetsar på gaffeln med samma procentuella tal i ledet innan blir konsumtion i rå vikt 42,3 kg rött kött och korv samt 10,2 kg kyckling. </t>
  </si>
  <si>
    <t xml:space="preserve">När en ny matvaneundersökning för vuxna publiceras så småningom görs schablontalen om. </t>
  </si>
  <si>
    <t>Matvaneundersökningen summerar allt rött kött så vi antar att det är en summering av nöt, gris, lamm och övrigt kött. För att beräkna fördelningen på dessa kategorier av det röda köttet i rå vikt samt i tillagad vikt har följande antagits:</t>
  </si>
  <si>
    <t xml:space="preserve">Att schablontalen är olika för kyckling och rött kött beror på att de utgår från förhållandet mellan matvaneunderökningens resultat och slaktad vikt. Skillnaden kan bero både på felaktig rapportering i enkäterna och på det försvinner mer från en kyckling mellan slaktad vikt och slutkonsumtion än vad det gör för för övriga köttslag. Kyckling säljs t.ex. oftare med ben än vad nöt och gris gör, å andra sidan är utbytet mellan levande vikt och slaktad vikt betydligt högre för en kyckling än för ett nötkreatur. </t>
  </si>
  <si>
    <t>Teoretiskt utbyte från levande vikt till konsumerad vikt utifrån 1 kg levande vikt</t>
  </si>
  <si>
    <t>2023-Q1-3</t>
  </si>
  <si>
    <t>2024 Q1-3</t>
  </si>
  <si>
    <t>24/23 (Q1-3)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</si>
</sst>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
    <numFmt numFmtId="166" formatCode="#,##0.0"/>
    <numFmt numFmtId="167" formatCode="0.000000"/>
  </numFmts>
  <fonts count="25" x14ac:knownFonts="1">
    <font>
      <sz val="11"/>
      <color theme="1"/>
      <name val="Arial"/>
      <family val="2"/>
      <scheme val="minor"/>
    </font>
    <font>
      <sz val="11"/>
      <color theme="1"/>
      <name val="Arial"/>
      <family val="2"/>
      <scheme val="minor"/>
    </font>
    <font>
      <b/>
      <sz val="14"/>
      <color theme="1"/>
      <name val="Arial"/>
      <family val="2"/>
      <scheme val="major"/>
    </font>
    <font>
      <sz val="11"/>
      <color theme="1"/>
      <name val="Arial"/>
      <family val="2"/>
      <scheme val="major"/>
    </font>
    <font>
      <i/>
      <sz val="11"/>
      <color theme="1"/>
      <name val="Arial"/>
      <family val="2"/>
      <scheme val="major"/>
    </font>
    <font>
      <b/>
      <sz val="12"/>
      <name val="Arial"/>
      <family val="2"/>
      <scheme val="major"/>
    </font>
    <font>
      <b/>
      <i/>
      <sz val="12"/>
      <name val="Arial"/>
      <family val="2"/>
      <scheme val="major"/>
    </font>
    <font>
      <b/>
      <sz val="11"/>
      <color theme="1"/>
      <name val="Arial"/>
      <family val="2"/>
      <scheme val="major"/>
    </font>
    <font>
      <b/>
      <sz val="10"/>
      <name val="Arial"/>
      <family val="2"/>
      <scheme val="major"/>
    </font>
    <font>
      <sz val="12"/>
      <name val="Arial"/>
      <family val="2"/>
      <scheme val="major"/>
    </font>
    <font>
      <sz val="12"/>
      <color theme="1"/>
      <name val="Arial"/>
      <family val="2"/>
      <scheme val="major"/>
    </font>
    <font>
      <i/>
      <sz val="12"/>
      <color theme="1"/>
      <name val="Arial"/>
      <family val="2"/>
      <scheme val="major"/>
    </font>
    <font>
      <b/>
      <sz val="12"/>
      <color theme="1"/>
      <name val="Arial"/>
      <family val="2"/>
      <scheme val="major"/>
    </font>
    <font>
      <i/>
      <sz val="12"/>
      <name val="Arial"/>
      <family val="2"/>
      <scheme val="major"/>
    </font>
    <font>
      <i/>
      <sz val="10"/>
      <name val="Arial"/>
      <family val="2"/>
      <scheme val="major"/>
    </font>
    <font>
      <sz val="10"/>
      <name val="Arial"/>
      <family val="2"/>
      <scheme val="major"/>
    </font>
    <font>
      <sz val="11"/>
      <name val="Arial"/>
      <family val="2"/>
      <scheme val="major"/>
    </font>
    <font>
      <b/>
      <sz val="11"/>
      <name val="Arial"/>
      <family val="2"/>
      <scheme val="major"/>
    </font>
    <font>
      <b/>
      <i/>
      <sz val="11"/>
      <name val="Arial"/>
      <family val="2"/>
      <scheme val="major"/>
    </font>
    <font>
      <b/>
      <sz val="13"/>
      <color theme="1"/>
      <name val="Arial"/>
      <family val="2"/>
      <scheme val="major"/>
    </font>
    <font>
      <b/>
      <i/>
      <sz val="12"/>
      <color theme="1"/>
      <name val="Arial"/>
      <family val="2"/>
      <scheme val="major"/>
    </font>
    <font>
      <b/>
      <sz val="10.5"/>
      <color rgb="FF000000"/>
      <name val="Arial"/>
      <family val="2"/>
      <scheme val="minor"/>
    </font>
    <font>
      <sz val="10.5"/>
      <color rgb="FF000000"/>
      <name val="Arial"/>
      <family val="2"/>
      <scheme val="minor"/>
    </font>
    <font>
      <i/>
      <sz val="10.5"/>
      <color rgb="FF000000"/>
      <name val="Arial"/>
      <family val="2"/>
      <scheme val="minor"/>
    </font>
    <font>
      <b/>
      <i/>
      <sz val="10.5"/>
      <color rgb="FF000000"/>
      <name val="Arial"/>
      <family val="2"/>
      <scheme val="minor"/>
    </font>
  </fonts>
  <fills count="5">
    <fill>
      <patternFill patternType="none"/>
    </fill>
    <fill>
      <patternFill patternType="gray125"/>
    </fill>
    <fill>
      <patternFill patternType="solid">
        <fgColor theme="4"/>
        <bgColor theme="4"/>
      </patternFill>
    </fill>
    <fill>
      <patternFill patternType="solid">
        <fgColor theme="4" tint="0.79998168889431442"/>
        <bgColor theme="4" tint="0.79998168889431442"/>
      </patternFill>
    </fill>
    <fill>
      <patternFill patternType="solid">
        <fgColor theme="4" tint="0.79998168889431442"/>
        <bgColor indexed="64"/>
      </patternFill>
    </fill>
  </fills>
  <borders count="10">
    <border>
      <left/>
      <right/>
      <top/>
      <bottom/>
      <diagonal/>
    </border>
    <border>
      <left/>
      <right/>
      <top style="thin">
        <color theme="4" tint="0.39997558519241921"/>
      </top>
      <bottom style="thin">
        <color theme="4" tint="0.39997558519241921"/>
      </bottom>
      <diagonal/>
    </border>
    <border>
      <left style="thin">
        <color theme="4" tint="0.39997558519241921"/>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9" fontId="1" fillId="0" borderId="0" applyFont="0" applyFill="0" applyBorder="0" applyAlignment="0" applyProtection="0"/>
  </cellStyleXfs>
  <cellXfs count="130">
    <xf numFmtId="0" fontId="0" fillId="0" borderId="0" xfId="0"/>
    <xf numFmtId="0" fontId="2" fillId="0" borderId="0" xfId="0" applyFont="1"/>
    <xf numFmtId="0" fontId="3" fillId="0" borderId="0" xfId="0" applyFont="1"/>
    <xf numFmtId="0" fontId="4" fillId="0" borderId="0" xfId="0" applyFont="1"/>
    <xf numFmtId="0" fontId="5" fillId="0" borderId="0" xfId="0" applyFont="1"/>
    <xf numFmtId="0" fontId="5" fillId="0" borderId="0" xfId="0" applyFont="1" applyAlignment="1">
      <alignment horizontal="left"/>
    </xf>
    <xf numFmtId="0" fontId="5" fillId="0" borderId="0" xfId="0" applyFont="1" applyBorder="1" applyAlignment="1">
      <alignment horizontal="left"/>
    </xf>
    <xf numFmtId="0" fontId="7" fillId="0" borderId="0" xfId="0" applyFont="1"/>
    <xf numFmtId="0" fontId="8" fillId="0" borderId="0" xfId="0" applyFont="1"/>
    <xf numFmtId="0" fontId="9" fillId="0" borderId="0" xfId="0" applyFont="1" applyAlignment="1" applyProtection="1">
      <alignment horizontal="left"/>
      <protection locked="0"/>
    </xf>
    <xf numFmtId="164" fontId="10" fillId="0" borderId="0" xfId="0" applyNumberFormat="1" applyFont="1" applyAlignment="1" applyProtection="1">
      <alignment horizontal="right"/>
      <protection locked="0"/>
    </xf>
    <xf numFmtId="164" fontId="9" fillId="0" borderId="0" xfId="0" applyNumberFormat="1" applyFont="1"/>
    <xf numFmtId="164" fontId="10" fillId="0" borderId="0" xfId="0" applyNumberFormat="1" applyFont="1"/>
    <xf numFmtId="164" fontId="10" fillId="0" borderId="0" xfId="0" applyNumberFormat="1" applyFont="1" applyBorder="1"/>
    <xf numFmtId="164" fontId="10" fillId="0" borderId="0" xfId="0" applyNumberFormat="1" applyFont="1" applyFill="1"/>
    <xf numFmtId="165" fontId="11" fillId="0" borderId="0" xfId="1" applyNumberFormat="1" applyFont="1"/>
    <xf numFmtId="164" fontId="3" fillId="0" borderId="0" xfId="0" applyNumberFormat="1" applyFont="1"/>
    <xf numFmtId="0" fontId="9" fillId="0" borderId="0" xfId="0" applyFont="1" applyFill="1" applyAlignment="1" applyProtection="1">
      <alignment horizontal="left"/>
      <protection locked="0"/>
    </xf>
    <xf numFmtId="164" fontId="10" fillId="0" borderId="0" xfId="0" applyNumberFormat="1" applyFont="1" applyFill="1" applyAlignment="1" applyProtection="1">
      <alignment horizontal="right"/>
      <protection locked="0"/>
    </xf>
    <xf numFmtId="164" fontId="10" fillId="0" borderId="0" xfId="0" applyNumberFormat="1" applyFont="1" applyFill="1" applyBorder="1"/>
    <xf numFmtId="0" fontId="3" fillId="0" borderId="0" xfId="0" applyFont="1" applyFill="1"/>
    <xf numFmtId="0" fontId="5" fillId="0" borderId="0" xfId="0" applyFont="1" applyAlignment="1" applyProtection="1">
      <alignment horizontal="left"/>
      <protection locked="0"/>
    </xf>
    <xf numFmtId="164" fontId="12" fillId="0" borderId="0" xfId="0" applyNumberFormat="1" applyFont="1" applyFill="1"/>
    <xf numFmtId="164" fontId="12" fillId="0" borderId="0" xfId="0" applyNumberFormat="1" applyFont="1" applyFill="1" applyBorder="1"/>
    <xf numFmtId="164" fontId="7" fillId="0" borderId="0" xfId="0" applyNumberFormat="1" applyFont="1"/>
    <xf numFmtId="0" fontId="13" fillId="0" borderId="0" xfId="0" applyFont="1" applyAlignment="1" applyProtection="1">
      <alignment horizontal="left"/>
      <protection locked="0"/>
    </xf>
    <xf numFmtId="164" fontId="11" fillId="0" borderId="0" xfId="0" applyNumberFormat="1" applyFont="1"/>
    <xf numFmtId="0" fontId="14" fillId="0" borderId="0" xfId="0" applyFont="1" applyAlignment="1" applyProtection="1">
      <alignment horizontal="left"/>
      <protection locked="0"/>
    </xf>
    <xf numFmtId="1" fontId="4" fillId="0" borderId="0" xfId="0" applyNumberFormat="1" applyFont="1"/>
    <xf numFmtId="165" fontId="4" fillId="0" borderId="0" xfId="1" applyNumberFormat="1" applyFont="1"/>
    <xf numFmtId="0" fontId="5" fillId="2" borderId="1" xfId="0" applyFont="1" applyFill="1" applyBorder="1" applyAlignment="1">
      <alignment horizontal="left"/>
    </xf>
    <xf numFmtId="0" fontId="5" fillId="2" borderId="0" xfId="0" applyFont="1" applyFill="1" applyBorder="1" applyAlignment="1">
      <alignment horizontal="left"/>
    </xf>
    <xf numFmtId="164" fontId="9" fillId="0" borderId="0" xfId="0" applyNumberFormat="1" applyFont="1" applyFill="1" applyAlignment="1" applyProtection="1">
      <alignment horizontal="right"/>
      <protection locked="0"/>
    </xf>
    <xf numFmtId="164" fontId="9" fillId="0" borderId="0" xfId="0" applyNumberFormat="1" applyFont="1" applyFill="1"/>
    <xf numFmtId="164" fontId="9" fillId="0" borderId="0" xfId="0" applyNumberFormat="1" applyFont="1" applyAlignment="1" applyProtection="1">
      <alignment horizontal="right"/>
      <protection locked="0"/>
    </xf>
    <xf numFmtId="164" fontId="5" fillId="0" borderId="0" xfId="0" applyNumberFormat="1" applyFont="1"/>
    <xf numFmtId="164" fontId="5" fillId="0" borderId="0" xfId="0" applyNumberFormat="1" applyFont="1" applyFill="1"/>
    <xf numFmtId="164" fontId="3" fillId="0" borderId="0" xfId="0" applyNumberFormat="1" applyFont="1" applyFill="1"/>
    <xf numFmtId="0" fontId="15" fillId="0" borderId="0" xfId="0" applyFont="1" applyAlignment="1" applyProtection="1">
      <alignment horizontal="left"/>
      <protection locked="0"/>
    </xf>
    <xf numFmtId="164" fontId="3" fillId="0" borderId="0" xfId="0" applyNumberFormat="1" applyFont="1" applyAlignment="1" applyProtection="1">
      <alignment horizontal="right"/>
      <protection locked="0"/>
    </xf>
    <xf numFmtId="0" fontId="3" fillId="0" borderId="0" xfId="0" applyFont="1" applyAlignment="1" applyProtection="1">
      <alignment horizontal="right"/>
      <protection locked="0"/>
    </xf>
    <xf numFmtId="0" fontId="7" fillId="0" borderId="0" xfId="0" applyFont="1" applyFill="1"/>
    <xf numFmtId="0" fontId="3" fillId="0" borderId="0" xfId="0" applyFont="1" applyFill="1" applyBorder="1"/>
    <xf numFmtId="164" fontId="3" fillId="0" borderId="0" xfId="0" applyNumberFormat="1" applyFont="1" applyFill="1" applyBorder="1"/>
    <xf numFmtId="9" fontId="3" fillId="0" borderId="0" xfId="1" applyFont="1"/>
    <xf numFmtId="3" fontId="3" fillId="0" borderId="0" xfId="0" applyNumberFormat="1" applyFont="1" applyBorder="1"/>
    <xf numFmtId="0" fontId="7" fillId="0" borderId="0" xfId="0" applyFont="1" applyBorder="1"/>
    <xf numFmtId="0" fontId="3" fillId="0" borderId="0" xfId="0" applyFont="1" applyBorder="1"/>
    <xf numFmtId="164" fontId="3" fillId="0" borderId="0" xfId="0" applyNumberFormat="1" applyFont="1" applyBorder="1"/>
    <xf numFmtId="9" fontId="7" fillId="0" borderId="0" xfId="1" applyFont="1"/>
    <xf numFmtId="164" fontId="3" fillId="0" borderId="0" xfId="0" applyNumberFormat="1" applyFont="1" applyFill="1" applyAlignment="1"/>
    <xf numFmtId="166" fontId="3" fillId="0" borderId="0" xfId="0" applyNumberFormat="1" applyFont="1"/>
    <xf numFmtId="3" fontId="3" fillId="0" borderId="0" xfId="0" applyNumberFormat="1" applyFont="1" applyFill="1" applyBorder="1"/>
    <xf numFmtId="3" fontId="7" fillId="0" borderId="0" xfId="0" applyNumberFormat="1" applyFont="1" applyFill="1" applyBorder="1"/>
    <xf numFmtId="167" fontId="3" fillId="0" borderId="0" xfId="0" applyNumberFormat="1" applyFont="1" applyFill="1" applyBorder="1"/>
    <xf numFmtId="1" fontId="7" fillId="0" borderId="0" xfId="0" applyNumberFormat="1" applyFont="1" applyFill="1" applyBorder="1"/>
    <xf numFmtId="1" fontId="3" fillId="0" borderId="0" xfId="0" applyNumberFormat="1" applyFont="1" applyFill="1" applyBorder="1"/>
    <xf numFmtId="164" fontId="8" fillId="0" borderId="0" xfId="0" applyNumberFormat="1" applyFont="1" applyFill="1" applyBorder="1"/>
    <xf numFmtId="167" fontId="8" fillId="0" borderId="0" xfId="0" applyNumberFormat="1" applyFont="1" applyFill="1" applyBorder="1"/>
    <xf numFmtId="1" fontId="8" fillId="0" borderId="0" xfId="0" applyNumberFormat="1" applyFont="1" applyFill="1" applyBorder="1"/>
    <xf numFmtId="164" fontId="8" fillId="0" borderId="0" xfId="0" applyNumberFormat="1" applyFont="1"/>
    <xf numFmtId="0" fontId="3" fillId="0" borderId="0" xfId="0" applyFont="1" applyFill="1" applyAlignment="1">
      <alignment horizontal="center"/>
    </xf>
    <xf numFmtId="0" fontId="15" fillId="0" borderId="0" xfId="0" applyFont="1"/>
    <xf numFmtId="0" fontId="16" fillId="0" borderId="0" xfId="0" applyFont="1" applyAlignment="1">
      <alignment horizontal="left"/>
    </xf>
    <xf numFmtId="0" fontId="17" fillId="0" borderId="0" xfId="0" applyFont="1" applyAlignment="1">
      <alignment horizontal="left"/>
    </xf>
    <xf numFmtId="0" fontId="18" fillId="0" borderId="0" xfId="0" applyFont="1" applyAlignment="1">
      <alignment horizontal="left"/>
    </xf>
    <xf numFmtId="165" fontId="4" fillId="0" borderId="0" xfId="1" applyNumberFormat="1" applyFont="1" applyAlignment="1">
      <alignment horizontal="center"/>
    </xf>
    <xf numFmtId="0" fontId="4" fillId="0" borderId="2" xfId="0" applyFont="1" applyBorder="1"/>
    <xf numFmtId="0" fontId="17" fillId="0" borderId="0" xfId="0" applyFont="1" applyBorder="1" applyAlignment="1">
      <alignment horizontal="left"/>
    </xf>
    <xf numFmtId="164" fontId="3" fillId="0" borderId="0" xfId="0" applyNumberFormat="1" applyFont="1" applyAlignment="1">
      <alignment horizontal="center"/>
    </xf>
    <xf numFmtId="164" fontId="3" fillId="0" borderId="0" xfId="0" applyNumberFormat="1" applyFont="1" applyBorder="1" applyAlignment="1">
      <alignment horizontal="center"/>
    </xf>
    <xf numFmtId="164" fontId="16" fillId="0" borderId="0" xfId="0" applyNumberFormat="1" applyFont="1" applyAlignment="1">
      <alignment horizontal="center"/>
    </xf>
    <xf numFmtId="0" fontId="19" fillId="0" borderId="0" xfId="0" applyFont="1"/>
    <xf numFmtId="0" fontId="10" fillId="0" borderId="0" xfId="0" applyFont="1"/>
    <xf numFmtId="0" fontId="20" fillId="0" borderId="0" xfId="0" applyFont="1"/>
    <xf numFmtId="0" fontId="5" fillId="0" borderId="0" xfId="0" applyFont="1" applyAlignment="1">
      <alignment horizontal="center"/>
    </xf>
    <xf numFmtId="0" fontId="9" fillId="0" borderId="0" xfId="0" applyFont="1" applyAlignment="1">
      <alignment horizontal="center"/>
    </xf>
    <xf numFmtId="1" fontId="10" fillId="0" borderId="0" xfId="0" applyNumberFormat="1" applyFont="1"/>
    <xf numFmtId="0" fontId="12" fillId="0" borderId="0" xfId="0" applyFont="1"/>
    <xf numFmtId="1" fontId="12" fillId="0" borderId="0" xfId="0" applyNumberFormat="1" applyFont="1"/>
    <xf numFmtId="0" fontId="11" fillId="0" borderId="0" xfId="0" applyFont="1"/>
    <xf numFmtId="9" fontId="10" fillId="0" borderId="0" xfId="1" applyNumberFormat="1" applyFont="1"/>
    <xf numFmtId="0" fontId="12" fillId="0" borderId="0" xfId="0" applyFont="1" applyBorder="1"/>
    <xf numFmtId="0" fontId="10" fillId="0" borderId="0" xfId="0" applyFont="1" applyBorder="1"/>
    <xf numFmtId="0" fontId="9" fillId="0" borderId="0" xfId="0" applyFont="1" applyBorder="1" applyAlignment="1">
      <alignment horizontal="center"/>
    </xf>
    <xf numFmtId="0" fontId="5" fillId="0" borderId="0" xfId="0" applyFont="1" applyBorder="1" applyAlignment="1">
      <alignment horizontal="left" wrapText="1"/>
    </xf>
    <xf numFmtId="0" fontId="5" fillId="0" borderId="0" xfId="0" applyFont="1" applyFill="1" applyBorder="1" applyAlignment="1">
      <alignment horizontal="left" wrapText="1"/>
    </xf>
    <xf numFmtId="164" fontId="10" fillId="0" borderId="0" xfId="0" applyNumberFormat="1" applyFont="1" applyBorder="1" applyAlignment="1">
      <alignment horizontal="center"/>
    </xf>
    <xf numFmtId="0" fontId="10" fillId="0" borderId="0" xfId="0" applyFont="1" applyFill="1" applyBorder="1"/>
    <xf numFmtId="164" fontId="10" fillId="0" borderId="0" xfId="0" applyNumberFormat="1" applyFont="1" applyFill="1" applyBorder="1" applyAlignment="1">
      <alignment horizontal="center"/>
    </xf>
    <xf numFmtId="0" fontId="10" fillId="0" borderId="0" xfId="0" applyFont="1" applyFill="1" applyBorder="1" applyAlignment="1">
      <alignment horizontal="center"/>
    </xf>
    <xf numFmtId="164" fontId="11" fillId="0" borderId="0" xfId="0" applyNumberFormat="1" applyFont="1" applyFill="1" applyBorder="1" applyAlignment="1">
      <alignment horizontal="center"/>
    </xf>
    <xf numFmtId="0" fontId="11" fillId="0" borderId="0" xfId="0" applyFont="1" applyBorder="1" applyAlignment="1">
      <alignment horizontal="left"/>
    </xf>
    <xf numFmtId="0" fontId="9" fillId="0" borderId="0" xfId="0" applyFont="1" applyFill="1" applyBorder="1"/>
    <xf numFmtId="164" fontId="11" fillId="0" borderId="0" xfId="0" applyNumberFormat="1" applyFont="1" applyBorder="1" applyAlignment="1">
      <alignment horizontal="center"/>
    </xf>
    <xf numFmtId="0" fontId="11" fillId="0" borderId="0" xfId="0" applyFont="1" applyBorder="1" applyAlignment="1">
      <alignment horizontal="center" wrapText="1"/>
    </xf>
    <xf numFmtId="165" fontId="11" fillId="0" borderId="0" xfId="1" applyNumberFormat="1" applyFont="1" applyBorder="1" applyAlignment="1">
      <alignment horizontal="center"/>
    </xf>
    <xf numFmtId="165" fontId="11" fillId="0" borderId="0" xfId="1" applyNumberFormat="1" applyFont="1" applyAlignment="1">
      <alignment horizontal="center"/>
    </xf>
    <xf numFmtId="164" fontId="11" fillId="0" borderId="0" xfId="0" applyNumberFormat="1" applyFont="1" applyFill="1" applyBorder="1"/>
    <xf numFmtId="0" fontId="11" fillId="0" borderId="0" xfId="0" applyFont="1" applyFill="1" applyBorder="1" applyAlignment="1">
      <alignment horizontal="center" wrapText="1"/>
    </xf>
    <xf numFmtId="9" fontId="10" fillId="0" borderId="0" xfId="1" applyFont="1" applyFill="1" applyAlignment="1">
      <alignment horizontal="center"/>
    </xf>
    <xf numFmtId="0" fontId="11" fillId="0" borderId="0" xfId="0" applyFont="1" applyBorder="1"/>
    <xf numFmtId="0" fontId="12" fillId="0" borderId="0" xfId="0" applyFont="1" applyBorder="1" applyAlignment="1">
      <alignment horizontal="center"/>
    </xf>
    <xf numFmtId="0" fontId="12" fillId="0" borderId="0" xfId="0" applyFont="1" applyBorder="1" applyAlignment="1">
      <alignment horizontal="center" wrapText="1"/>
    </xf>
    <xf numFmtId="2" fontId="10" fillId="0" borderId="0" xfId="0" applyNumberFormat="1" applyFont="1" applyFill="1" applyBorder="1" applyAlignment="1">
      <alignment horizontal="center"/>
    </xf>
    <xf numFmtId="0" fontId="10" fillId="0" borderId="0" xfId="0" applyFont="1" applyAlignment="1">
      <alignment horizontal="center"/>
    </xf>
    <xf numFmtId="2" fontId="10" fillId="0" borderId="0" xfId="0" applyNumberFormat="1" applyFont="1" applyAlignment="1">
      <alignment horizontal="center"/>
    </xf>
    <xf numFmtId="2" fontId="10" fillId="0" borderId="0" xfId="0" applyNumberFormat="1" applyFont="1" applyBorder="1" applyAlignment="1">
      <alignment horizontal="center"/>
    </xf>
    <xf numFmtId="165" fontId="11" fillId="3" borderId="3" xfId="1" applyNumberFormat="1" applyFont="1" applyFill="1" applyBorder="1"/>
    <xf numFmtId="0" fontId="21" fillId="0" borderId="0" xfId="0" applyFont="1"/>
    <xf numFmtId="0" fontId="22" fillId="0" borderId="0" xfId="0" applyFont="1"/>
    <xf numFmtId="0" fontId="24" fillId="0" borderId="0" xfId="0" applyFont="1"/>
    <xf numFmtId="0" fontId="6" fillId="2" borderId="3" xfId="0" applyFont="1" applyFill="1" applyBorder="1" applyAlignment="1">
      <alignment horizontal="center"/>
    </xf>
    <xf numFmtId="2" fontId="9" fillId="0" borderId="0" xfId="0" applyNumberFormat="1" applyFont="1" applyFill="1"/>
    <xf numFmtId="9" fontId="3" fillId="0" borderId="0" xfId="1" applyFont="1" applyAlignment="1">
      <alignment horizontal="center"/>
    </xf>
    <xf numFmtId="0" fontId="5" fillId="0" borderId="0" xfId="0" applyFont="1" applyAlignment="1">
      <alignment horizontal="right"/>
    </xf>
    <xf numFmtId="165" fontId="10" fillId="0" borderId="0" xfId="1" applyNumberFormat="1" applyFont="1" applyBorder="1" applyAlignment="1">
      <alignment horizontal="center"/>
    </xf>
    <xf numFmtId="165" fontId="10" fillId="0" borderId="0" xfId="1" applyNumberFormat="1" applyFont="1" applyAlignment="1">
      <alignment horizontal="center"/>
    </xf>
    <xf numFmtId="0" fontId="11" fillId="4" borderId="4" xfId="0" applyFont="1" applyFill="1" applyBorder="1"/>
    <xf numFmtId="165" fontId="11" fillId="4" borderId="5" xfId="1" applyNumberFormat="1" applyFont="1" applyFill="1" applyBorder="1" applyAlignment="1">
      <alignment horizontal="center"/>
    </xf>
    <xf numFmtId="165" fontId="11" fillId="4" borderId="6" xfId="1" applyNumberFormat="1" applyFont="1" applyFill="1" applyBorder="1" applyAlignment="1">
      <alignment horizontal="center"/>
    </xf>
    <xf numFmtId="0" fontId="11" fillId="4" borderId="7" xfId="0" applyFont="1" applyFill="1" applyBorder="1"/>
    <xf numFmtId="165" fontId="11" fillId="4" borderId="8" xfId="1" applyNumberFormat="1" applyFont="1" applyFill="1" applyBorder="1" applyAlignment="1">
      <alignment horizontal="center"/>
    </xf>
    <xf numFmtId="165" fontId="11" fillId="4" borderId="9" xfId="1" applyNumberFormat="1" applyFont="1" applyFill="1" applyBorder="1" applyAlignment="1">
      <alignment horizontal="center"/>
    </xf>
    <xf numFmtId="0" fontId="10" fillId="0" borderId="0" xfId="0" applyFont="1" applyBorder="1" applyAlignment="1">
      <alignment horizontal="center" wrapText="1"/>
    </xf>
    <xf numFmtId="2" fontId="0" fillId="0" borderId="0" xfId="0" applyNumberFormat="1" applyFill="1" applyAlignment="1" applyProtection="1"/>
    <xf numFmtId="164" fontId="11" fillId="0" borderId="0" xfId="1" applyNumberFormat="1" applyFont="1"/>
    <xf numFmtId="165" fontId="3" fillId="0" borderId="0" xfId="1" applyNumberFormat="1" applyFont="1"/>
    <xf numFmtId="0" fontId="3" fillId="0" borderId="0" xfId="0" applyFont="1" applyAlignment="1">
      <alignment horizontal="center"/>
    </xf>
    <xf numFmtId="2" fontId="10" fillId="0" borderId="0" xfId="0" applyNumberFormat="1" applyFont="1" applyFill="1"/>
  </cellXfs>
  <cellStyles count="2">
    <cellStyle name="Normal" xfId="0" builtinId="0"/>
    <cellStyle name="Procent" xfId="1" builtinId="5"/>
  </cellStyles>
  <dxfs count="259">
    <dxf>
      <font>
        <b val="0"/>
        <i val="0"/>
        <strike val="0"/>
        <condense val="0"/>
        <extend val="0"/>
        <outline val="0"/>
        <shadow val="0"/>
        <u val="none"/>
        <vertAlign val="baseline"/>
        <sz val="12"/>
        <color theme="1"/>
        <name val="Arial"/>
        <family val="2"/>
        <scheme val="major"/>
      </font>
      <numFmt numFmtId="2" formatCode="0.00"/>
      <alignment horizontal="center" vertical="bottom" textRotation="0" wrapText="0" indent="0" justifyLastLine="0" shrinkToFit="0" readingOrder="0"/>
    </dxf>
    <dxf>
      <font>
        <b val="0"/>
        <i val="0"/>
        <strike val="0"/>
        <condense val="0"/>
        <extend val="0"/>
        <outline val="0"/>
        <shadow val="0"/>
        <u val="none"/>
        <vertAlign val="baseline"/>
        <sz val="12"/>
        <color theme="1"/>
        <name val="Arial"/>
        <family val="2"/>
        <scheme val="major"/>
      </font>
      <numFmt numFmtId="2" formatCode="0.00"/>
      <alignment horizontal="center" vertical="bottom" textRotation="0" wrapText="0" indent="0" justifyLastLine="0" shrinkToFit="0" readingOrder="0"/>
    </dxf>
    <dxf>
      <font>
        <b val="0"/>
        <i val="0"/>
        <strike val="0"/>
        <condense val="0"/>
        <extend val="0"/>
        <outline val="0"/>
        <shadow val="0"/>
        <u val="none"/>
        <vertAlign val="baseline"/>
        <sz val="12"/>
        <color theme="1"/>
        <name val="Arial"/>
        <family val="2"/>
        <scheme val="major"/>
      </font>
      <numFmt numFmtId="2" formatCode="0.00"/>
      <alignment horizontal="center" vertical="bottom" textRotation="0" wrapText="0" indent="0" justifyLastLine="0" shrinkToFit="0" readingOrder="0"/>
    </dxf>
    <dxf>
      <font>
        <b val="0"/>
        <i val="0"/>
        <strike val="0"/>
        <condense val="0"/>
        <extend val="0"/>
        <outline val="0"/>
        <shadow val="0"/>
        <u val="none"/>
        <vertAlign val="baseline"/>
        <sz val="12"/>
        <color theme="1"/>
        <name val="Arial"/>
        <family val="2"/>
        <scheme val="major"/>
      </font>
      <numFmt numFmtId="2" formatCode="0.00"/>
      <alignment horizontal="center" vertical="bottom" textRotation="0" wrapText="0" indent="0" justifyLastLine="0" shrinkToFit="0" readingOrder="0"/>
    </dxf>
    <dxf>
      <font>
        <b val="0"/>
        <i val="0"/>
        <strike val="0"/>
        <condense val="0"/>
        <extend val="0"/>
        <outline val="0"/>
        <shadow val="0"/>
        <u val="none"/>
        <vertAlign val="baseline"/>
        <sz val="12"/>
        <color theme="1"/>
        <name val="Arial"/>
        <family val="2"/>
        <scheme val="major"/>
      </font>
      <numFmt numFmtId="2" formatCode="0.00"/>
      <alignment horizontal="center" vertical="bottom" textRotation="0" wrapText="0" indent="0" justifyLastLine="0" shrinkToFit="0" readingOrder="0"/>
    </dxf>
    <dxf>
      <font>
        <b val="0"/>
        <i val="0"/>
        <strike val="0"/>
        <condense val="0"/>
        <extend val="0"/>
        <outline val="0"/>
        <shadow val="0"/>
        <u val="none"/>
        <vertAlign val="baseline"/>
        <sz val="12"/>
        <color theme="1"/>
        <name val="Arial"/>
        <family val="2"/>
        <scheme val="major"/>
      </font>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2"/>
        <color theme="1"/>
        <name val="Arial"/>
        <family val="2"/>
        <scheme val="major"/>
      </font>
      <alignment horizontal="center" vertical="bottom" textRotation="0" wrapText="0" indent="0" justifyLastLine="0" shrinkToFit="0" readingOrder="0"/>
    </dxf>
    <dxf>
      <font>
        <b/>
        <i val="0"/>
        <strike val="0"/>
        <condense val="0"/>
        <extend val="0"/>
        <outline val="0"/>
        <shadow val="0"/>
        <u val="none"/>
        <vertAlign val="baseline"/>
        <sz val="12"/>
        <color auto="1"/>
        <name val="Arial"/>
        <family val="2"/>
        <scheme val="major"/>
      </font>
      <alignment horizontal="left" vertical="bottom" textRotation="0" wrapText="0" indent="0" justifyLastLine="0" shrinkToFit="0" readingOrder="0"/>
    </dxf>
    <dxf>
      <font>
        <b val="0"/>
        <i val="0"/>
        <strike val="0"/>
        <condense val="0"/>
        <extend val="0"/>
        <outline val="0"/>
        <shadow val="0"/>
        <u val="none"/>
        <vertAlign val="baseline"/>
        <sz val="12"/>
        <color theme="1"/>
        <name val="Arial"/>
        <family val="2"/>
        <scheme val="major"/>
      </font>
      <numFmt numFmtId="164" formatCode="0.0"/>
      <alignment horizontal="center" vertical="bottom" textRotation="0" wrapText="0" indent="0" justifyLastLine="0" shrinkToFit="0" readingOrder="0"/>
    </dxf>
    <dxf>
      <font>
        <b val="0"/>
        <i val="0"/>
        <strike val="0"/>
        <condense val="0"/>
        <extend val="0"/>
        <outline val="0"/>
        <shadow val="0"/>
        <u val="none"/>
        <vertAlign val="baseline"/>
        <sz val="12"/>
        <color theme="1"/>
        <name val="Arial"/>
        <family val="2"/>
        <scheme val="major"/>
      </font>
      <numFmt numFmtId="164" formatCode="0.0"/>
      <alignment horizontal="center" vertical="bottom" textRotation="0" wrapText="0" indent="0" justifyLastLine="0" shrinkToFit="0" readingOrder="0"/>
    </dxf>
    <dxf>
      <font>
        <b val="0"/>
        <i val="0"/>
        <strike val="0"/>
        <condense val="0"/>
        <extend val="0"/>
        <outline val="0"/>
        <shadow val="0"/>
        <u val="none"/>
        <vertAlign val="baseline"/>
        <sz val="12"/>
        <color theme="1"/>
        <name val="Arial"/>
        <family val="2"/>
        <scheme val="major"/>
      </font>
      <numFmt numFmtId="164" formatCode="0.0"/>
      <alignment horizontal="center" vertical="bottom" textRotation="0" wrapText="0" indent="0" justifyLastLine="0" shrinkToFit="0" readingOrder="0"/>
    </dxf>
    <dxf>
      <font>
        <b val="0"/>
        <i val="0"/>
        <strike val="0"/>
        <condense val="0"/>
        <extend val="0"/>
        <outline val="0"/>
        <shadow val="0"/>
        <u val="none"/>
        <vertAlign val="baseline"/>
        <sz val="12"/>
        <color theme="1"/>
        <name val="Arial"/>
        <family val="2"/>
        <scheme val="major"/>
      </font>
      <numFmt numFmtId="164" formatCode="0.0"/>
      <alignment horizontal="center" vertical="bottom" textRotation="0" wrapText="0" indent="0" justifyLastLine="0" shrinkToFit="0" readingOrder="0"/>
    </dxf>
    <dxf>
      <font>
        <b val="0"/>
        <i val="0"/>
        <strike val="0"/>
        <condense val="0"/>
        <extend val="0"/>
        <outline val="0"/>
        <shadow val="0"/>
        <u val="none"/>
        <vertAlign val="baseline"/>
        <sz val="12"/>
        <color theme="1"/>
        <name val="Arial"/>
        <family val="2"/>
        <scheme val="major"/>
      </font>
      <numFmt numFmtId="164" formatCode="0.0"/>
      <alignment horizontal="center" vertical="bottom" textRotation="0" wrapText="0" indent="0" justifyLastLine="0" shrinkToFit="0" readingOrder="0"/>
    </dxf>
    <dxf>
      <font>
        <b val="0"/>
        <i val="0"/>
        <strike val="0"/>
        <condense val="0"/>
        <extend val="0"/>
        <outline val="0"/>
        <shadow val="0"/>
        <u val="none"/>
        <vertAlign val="baseline"/>
        <sz val="12"/>
        <color theme="1"/>
        <name val="Arial"/>
        <family val="2"/>
        <scheme val="major"/>
      </font>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2"/>
        <color theme="1"/>
        <name val="Arial"/>
        <family val="2"/>
        <scheme val="major"/>
      </font>
      <alignment horizontal="center" vertical="bottom" textRotation="0" wrapText="0" indent="0" justifyLastLine="0" shrinkToFit="0" readingOrder="0"/>
    </dxf>
    <dxf>
      <font>
        <b/>
        <i val="0"/>
        <strike val="0"/>
        <condense val="0"/>
        <extend val="0"/>
        <outline val="0"/>
        <shadow val="0"/>
        <u val="none"/>
        <vertAlign val="baseline"/>
        <sz val="12"/>
        <color auto="1"/>
        <name val="Arial"/>
        <family val="2"/>
        <scheme val="major"/>
      </font>
      <alignment horizontal="center" vertical="bottom" textRotation="0" wrapText="0" indent="0" justifyLastLine="0" shrinkToFit="0" readingOrder="0"/>
    </dxf>
    <dxf>
      <font>
        <strike val="0"/>
        <outline val="0"/>
        <shadow val="0"/>
        <u val="none"/>
        <vertAlign val="baseline"/>
        <name val="Arial"/>
        <family val="2"/>
        <scheme val="major"/>
      </font>
    </dxf>
    <dxf>
      <font>
        <strike val="0"/>
        <outline val="0"/>
        <shadow val="0"/>
        <u val="none"/>
        <vertAlign val="baseline"/>
        <name val="Arial"/>
        <family val="2"/>
        <scheme val="major"/>
      </font>
    </dxf>
    <dxf>
      <font>
        <strike val="0"/>
        <outline val="0"/>
        <shadow val="0"/>
        <u val="none"/>
        <vertAlign val="baseline"/>
        <name val="Arial"/>
        <family val="2"/>
        <scheme val="major"/>
      </font>
    </dxf>
    <dxf>
      <font>
        <strike val="0"/>
        <outline val="0"/>
        <shadow val="0"/>
        <u val="none"/>
        <vertAlign val="baseline"/>
        <name val="Arial"/>
        <family val="2"/>
        <scheme val="major"/>
      </font>
    </dxf>
    <dxf>
      <font>
        <strike val="0"/>
        <outline val="0"/>
        <shadow val="0"/>
        <u val="none"/>
        <vertAlign val="baseline"/>
        <name val="Arial"/>
        <family val="2"/>
        <scheme val="major"/>
      </font>
    </dxf>
    <dxf>
      <font>
        <strike val="0"/>
        <outline val="0"/>
        <shadow val="0"/>
        <u val="none"/>
        <vertAlign val="baseline"/>
        <name val="Arial"/>
        <family val="2"/>
        <scheme val="major"/>
      </font>
    </dxf>
    <dxf>
      <font>
        <strike val="0"/>
        <outline val="0"/>
        <shadow val="0"/>
        <u val="none"/>
        <vertAlign val="baseline"/>
        <name val="Arial"/>
        <family val="2"/>
        <scheme val="major"/>
      </font>
    </dxf>
    <dxf>
      <border outline="0">
        <left style="medium">
          <color indexed="64"/>
        </left>
        <right style="medium">
          <color indexed="64"/>
        </right>
        <top style="medium">
          <color indexed="64"/>
        </top>
        <bottom style="medium">
          <color indexed="64"/>
        </bottom>
      </border>
    </dxf>
    <dxf>
      <font>
        <strike val="0"/>
        <outline val="0"/>
        <shadow val="0"/>
        <u val="none"/>
        <vertAlign val="baseline"/>
        <name val="Arial"/>
        <family val="2"/>
        <scheme val="major"/>
      </font>
    </dxf>
    <dxf>
      <font>
        <b/>
        <i val="0"/>
        <strike val="0"/>
        <condense val="0"/>
        <extend val="0"/>
        <outline val="0"/>
        <shadow val="0"/>
        <u val="none"/>
        <vertAlign val="baseline"/>
        <sz val="12"/>
        <color auto="1"/>
        <name val="Arial"/>
        <family val="2"/>
        <scheme val="major"/>
      </font>
      <alignment horizontal="left" vertical="bottom" textRotation="0" wrapText="0" indent="0" justifyLastLine="0" shrinkToFit="0" readingOrder="0"/>
    </dxf>
    <dxf>
      <font>
        <strike val="0"/>
        <outline val="0"/>
        <shadow val="0"/>
        <u val="none"/>
        <vertAlign val="baseline"/>
        <name val="Arial"/>
        <family val="2"/>
        <scheme val="major"/>
      </font>
    </dxf>
    <dxf>
      <font>
        <b val="0"/>
        <i val="0"/>
        <strike val="0"/>
        <condense val="0"/>
        <extend val="0"/>
        <outline val="0"/>
        <shadow val="0"/>
        <u val="none"/>
        <vertAlign val="baseline"/>
        <sz val="12"/>
        <color theme="1"/>
        <name val="Arial"/>
        <family val="2"/>
        <scheme val="major"/>
      </font>
      <numFmt numFmtId="164" formatCode="0.0"/>
      <alignment horizontal="center" vertical="bottom" textRotation="0" wrapText="0" indent="0" justifyLastLine="0" shrinkToFit="0" readingOrder="0"/>
    </dxf>
    <dxf>
      <font>
        <strike val="0"/>
        <outline val="0"/>
        <shadow val="0"/>
        <u val="none"/>
        <vertAlign val="baseline"/>
        <name val="Arial"/>
        <family val="2"/>
        <scheme val="major"/>
      </font>
    </dxf>
    <dxf>
      <font>
        <strike val="0"/>
        <outline val="0"/>
        <shadow val="0"/>
        <u val="none"/>
        <vertAlign val="baseline"/>
        <name val="Arial"/>
        <family val="2"/>
        <scheme val="major"/>
      </font>
    </dxf>
    <dxf>
      <font>
        <strike val="0"/>
        <outline val="0"/>
        <shadow val="0"/>
        <u val="none"/>
        <vertAlign val="baseline"/>
        <name val="Arial"/>
        <family val="2"/>
        <scheme val="major"/>
      </font>
    </dxf>
    <dxf>
      <font>
        <strike val="0"/>
        <outline val="0"/>
        <shadow val="0"/>
        <u val="none"/>
        <vertAlign val="baseline"/>
        <name val="Arial"/>
        <family val="2"/>
        <scheme val="major"/>
      </font>
    </dxf>
    <dxf>
      <font>
        <strike val="0"/>
        <outline val="0"/>
        <shadow val="0"/>
        <u val="none"/>
        <vertAlign val="baseline"/>
        <name val="Arial"/>
        <family val="2"/>
        <scheme val="major"/>
      </font>
    </dxf>
    <dxf>
      <border outline="0">
        <left style="medium">
          <color indexed="64"/>
        </left>
        <right style="medium">
          <color indexed="64"/>
        </right>
        <top style="medium">
          <color indexed="64"/>
        </top>
        <bottom style="medium">
          <color indexed="64"/>
        </bottom>
      </border>
    </dxf>
    <dxf>
      <font>
        <strike val="0"/>
        <outline val="0"/>
        <shadow val="0"/>
        <u val="none"/>
        <vertAlign val="baseline"/>
        <name val="Arial"/>
        <family val="2"/>
        <scheme val="major"/>
      </font>
    </dxf>
    <dxf>
      <font>
        <b/>
        <i val="0"/>
        <strike val="0"/>
        <condense val="0"/>
        <extend val="0"/>
        <outline val="0"/>
        <shadow val="0"/>
        <u val="none"/>
        <vertAlign val="baseline"/>
        <sz val="12"/>
        <color auto="1"/>
        <name val="Arial"/>
        <family val="2"/>
        <scheme val="major"/>
      </font>
      <alignment horizontal="center" vertical="bottom" textRotation="0" wrapText="0" indent="0" justifyLastLine="0" shrinkToFit="0" readingOrder="0"/>
    </dxf>
    <dxf>
      <font>
        <b val="0"/>
        <i val="0"/>
        <strike val="0"/>
        <condense val="0"/>
        <extend val="0"/>
        <outline val="0"/>
        <shadow val="0"/>
        <u val="none"/>
        <vertAlign val="baseline"/>
        <sz val="12"/>
        <color theme="1"/>
        <name val="Arial"/>
        <family val="2"/>
        <scheme val="major"/>
      </font>
      <numFmt numFmtId="1" formatCode="0"/>
    </dxf>
    <dxf>
      <font>
        <b val="0"/>
        <i val="0"/>
        <strike val="0"/>
        <condense val="0"/>
        <extend val="0"/>
        <outline val="0"/>
        <shadow val="0"/>
        <u val="none"/>
        <vertAlign val="baseline"/>
        <sz val="12"/>
        <color theme="1"/>
        <name val="Arial"/>
        <family val="2"/>
        <scheme val="major"/>
      </font>
      <numFmt numFmtId="1" formatCode="0"/>
    </dxf>
    <dxf>
      <font>
        <b val="0"/>
        <i val="0"/>
        <strike val="0"/>
        <condense val="0"/>
        <extend val="0"/>
        <outline val="0"/>
        <shadow val="0"/>
        <u val="none"/>
        <vertAlign val="baseline"/>
        <sz val="12"/>
        <color theme="1"/>
        <name val="Arial"/>
        <family val="2"/>
        <scheme val="major"/>
      </font>
      <numFmt numFmtId="1" formatCode="0"/>
    </dxf>
    <dxf>
      <font>
        <b val="0"/>
        <i val="0"/>
        <strike val="0"/>
        <condense val="0"/>
        <extend val="0"/>
        <outline val="0"/>
        <shadow val="0"/>
        <u val="none"/>
        <vertAlign val="baseline"/>
        <sz val="12"/>
        <color theme="1"/>
        <name val="Arial"/>
        <family val="2"/>
        <scheme val="major"/>
      </font>
      <numFmt numFmtId="1" formatCode="0"/>
    </dxf>
    <dxf>
      <font>
        <b val="0"/>
        <i val="0"/>
        <strike val="0"/>
        <condense val="0"/>
        <extend val="0"/>
        <outline val="0"/>
        <shadow val="0"/>
        <u val="none"/>
        <vertAlign val="baseline"/>
        <sz val="12"/>
        <color theme="1"/>
        <name val="Arial"/>
        <family val="2"/>
        <scheme val="major"/>
      </font>
      <numFmt numFmtId="1" formatCode="0"/>
    </dxf>
    <dxf>
      <font>
        <b val="0"/>
        <i val="0"/>
        <strike val="0"/>
        <condense val="0"/>
        <extend val="0"/>
        <outline val="0"/>
        <shadow val="0"/>
        <u val="none"/>
        <vertAlign val="baseline"/>
        <sz val="12"/>
        <color theme="1"/>
        <name val="Arial"/>
        <family val="2"/>
        <scheme val="major"/>
      </font>
      <numFmt numFmtId="1" formatCode="0"/>
    </dxf>
    <dxf>
      <font>
        <b val="0"/>
        <i val="0"/>
        <strike val="0"/>
        <condense val="0"/>
        <extend val="0"/>
        <outline val="0"/>
        <shadow val="0"/>
        <u val="none"/>
        <vertAlign val="baseline"/>
        <sz val="12"/>
        <color theme="1"/>
        <name val="Arial"/>
        <family val="2"/>
        <scheme val="major"/>
      </font>
      <numFmt numFmtId="1" formatCode="0"/>
    </dxf>
    <dxf>
      <font>
        <b val="0"/>
        <i val="0"/>
        <strike val="0"/>
        <condense val="0"/>
        <extend val="0"/>
        <outline val="0"/>
        <shadow val="0"/>
        <u val="none"/>
        <vertAlign val="baseline"/>
        <sz val="12"/>
        <color theme="1"/>
        <name val="Arial"/>
        <family val="2"/>
        <scheme val="major"/>
      </font>
      <numFmt numFmtId="1" formatCode="0"/>
    </dxf>
    <dxf>
      <font>
        <b val="0"/>
        <i val="0"/>
        <strike val="0"/>
        <condense val="0"/>
        <extend val="0"/>
        <outline val="0"/>
        <shadow val="0"/>
        <u val="none"/>
        <vertAlign val="baseline"/>
        <sz val="12"/>
        <color theme="1"/>
        <name val="Arial"/>
        <family val="2"/>
        <scheme val="major"/>
      </font>
      <numFmt numFmtId="1" formatCode="0"/>
    </dxf>
    <dxf>
      <font>
        <b val="0"/>
        <i val="0"/>
        <strike val="0"/>
        <condense val="0"/>
        <extend val="0"/>
        <outline val="0"/>
        <shadow val="0"/>
        <u val="none"/>
        <vertAlign val="baseline"/>
        <sz val="12"/>
        <color theme="1"/>
        <name val="Arial"/>
        <family val="2"/>
        <scheme val="major"/>
      </font>
      <numFmt numFmtId="1" formatCode="0"/>
    </dxf>
    <dxf>
      <font>
        <b val="0"/>
        <i val="0"/>
        <strike val="0"/>
        <condense val="0"/>
        <extend val="0"/>
        <outline val="0"/>
        <shadow val="0"/>
        <u val="none"/>
        <vertAlign val="baseline"/>
        <sz val="12"/>
        <color theme="1"/>
        <name val="Arial"/>
        <family val="2"/>
        <scheme val="major"/>
      </font>
      <numFmt numFmtId="1" formatCode="0"/>
    </dxf>
    <dxf>
      <font>
        <b val="0"/>
        <i val="0"/>
        <strike val="0"/>
        <condense val="0"/>
        <extend val="0"/>
        <outline val="0"/>
        <shadow val="0"/>
        <u val="none"/>
        <vertAlign val="baseline"/>
        <sz val="12"/>
        <color theme="1"/>
        <name val="Arial"/>
        <family val="2"/>
        <scheme val="major"/>
      </font>
      <numFmt numFmtId="1" formatCode="0"/>
    </dxf>
    <dxf>
      <font>
        <b val="0"/>
        <i val="0"/>
        <strike val="0"/>
        <condense val="0"/>
        <extend val="0"/>
        <outline val="0"/>
        <shadow val="0"/>
        <u val="none"/>
        <vertAlign val="baseline"/>
        <sz val="12"/>
        <color theme="1"/>
        <name val="Arial"/>
        <family val="2"/>
        <scheme val="major"/>
      </font>
      <numFmt numFmtId="1" formatCode="0"/>
    </dxf>
    <dxf>
      <font>
        <b val="0"/>
        <i val="0"/>
        <strike val="0"/>
        <condense val="0"/>
        <extend val="0"/>
        <outline val="0"/>
        <shadow val="0"/>
        <u val="none"/>
        <vertAlign val="baseline"/>
        <sz val="12"/>
        <color theme="1"/>
        <name val="Arial"/>
        <family val="2"/>
        <scheme val="major"/>
      </font>
      <numFmt numFmtId="1" formatCode="0"/>
    </dxf>
    <dxf>
      <font>
        <b val="0"/>
        <i val="0"/>
        <strike val="0"/>
        <condense val="0"/>
        <extend val="0"/>
        <outline val="0"/>
        <shadow val="0"/>
        <u val="none"/>
        <vertAlign val="baseline"/>
        <sz val="12"/>
        <color theme="1"/>
        <name val="Arial"/>
        <family val="2"/>
        <scheme val="major"/>
      </font>
      <numFmt numFmtId="1" formatCode="0"/>
    </dxf>
    <dxf>
      <font>
        <b val="0"/>
        <i val="0"/>
        <strike val="0"/>
        <condense val="0"/>
        <extend val="0"/>
        <outline val="0"/>
        <shadow val="0"/>
        <u val="none"/>
        <vertAlign val="baseline"/>
        <sz val="12"/>
        <color theme="1"/>
        <name val="Arial"/>
        <family val="2"/>
        <scheme val="major"/>
      </font>
      <numFmt numFmtId="1" formatCode="0"/>
    </dxf>
    <dxf>
      <font>
        <b val="0"/>
        <i val="0"/>
        <strike val="0"/>
        <condense val="0"/>
        <extend val="0"/>
        <outline val="0"/>
        <shadow val="0"/>
        <u val="none"/>
        <vertAlign val="baseline"/>
        <sz val="12"/>
        <color theme="1"/>
        <name val="Arial"/>
        <family val="2"/>
        <scheme val="major"/>
      </font>
      <numFmt numFmtId="1" formatCode="0"/>
    </dxf>
    <dxf>
      <font>
        <b val="0"/>
        <i val="0"/>
        <strike val="0"/>
        <condense val="0"/>
        <extend val="0"/>
        <outline val="0"/>
        <shadow val="0"/>
        <u val="none"/>
        <vertAlign val="baseline"/>
        <sz val="12"/>
        <color theme="1"/>
        <name val="Arial"/>
        <family val="2"/>
        <scheme val="major"/>
      </font>
      <numFmt numFmtId="1" formatCode="0"/>
    </dxf>
    <dxf>
      <font>
        <b val="0"/>
        <i val="0"/>
        <strike val="0"/>
        <condense val="0"/>
        <extend val="0"/>
        <outline val="0"/>
        <shadow val="0"/>
        <u val="none"/>
        <vertAlign val="baseline"/>
        <sz val="12"/>
        <color theme="1"/>
        <name val="Arial"/>
        <family val="2"/>
        <scheme val="major"/>
      </font>
      <numFmt numFmtId="1" formatCode="0"/>
    </dxf>
    <dxf>
      <font>
        <b val="0"/>
        <i val="0"/>
        <strike val="0"/>
        <condense val="0"/>
        <extend val="0"/>
        <outline val="0"/>
        <shadow val="0"/>
        <u val="none"/>
        <vertAlign val="baseline"/>
        <sz val="12"/>
        <color theme="1"/>
        <name val="Arial"/>
        <family val="2"/>
        <scheme val="major"/>
      </font>
      <numFmt numFmtId="1" formatCode="0"/>
    </dxf>
    <dxf>
      <font>
        <b val="0"/>
        <i val="0"/>
        <strike val="0"/>
        <condense val="0"/>
        <extend val="0"/>
        <outline val="0"/>
        <shadow val="0"/>
        <u val="none"/>
        <vertAlign val="baseline"/>
        <sz val="12"/>
        <color theme="1"/>
        <name val="Arial"/>
        <family val="2"/>
        <scheme val="major"/>
      </font>
      <numFmt numFmtId="1" formatCode="0"/>
    </dxf>
    <dxf>
      <font>
        <b val="0"/>
        <i val="0"/>
        <strike val="0"/>
        <condense val="0"/>
        <extend val="0"/>
        <outline val="0"/>
        <shadow val="0"/>
        <u val="none"/>
        <vertAlign val="baseline"/>
        <sz val="12"/>
        <color theme="1"/>
        <name val="Arial"/>
        <family val="2"/>
        <scheme val="major"/>
      </font>
      <numFmt numFmtId="1" formatCode="0"/>
    </dxf>
    <dxf>
      <font>
        <b val="0"/>
        <i val="0"/>
        <strike val="0"/>
        <condense val="0"/>
        <extend val="0"/>
        <outline val="0"/>
        <shadow val="0"/>
        <u val="none"/>
        <vertAlign val="baseline"/>
        <sz val="12"/>
        <color theme="1"/>
        <name val="Arial"/>
        <family val="2"/>
        <scheme val="major"/>
      </font>
      <numFmt numFmtId="1" formatCode="0"/>
    </dxf>
    <dxf>
      <font>
        <b val="0"/>
        <i val="0"/>
        <strike val="0"/>
        <condense val="0"/>
        <extend val="0"/>
        <outline val="0"/>
        <shadow val="0"/>
        <u val="none"/>
        <vertAlign val="baseline"/>
        <sz val="12"/>
        <color theme="1"/>
        <name val="Arial"/>
        <family val="2"/>
        <scheme val="major"/>
      </font>
      <numFmt numFmtId="1" formatCode="0"/>
    </dxf>
    <dxf>
      <font>
        <b val="0"/>
        <i val="0"/>
        <strike val="0"/>
        <condense val="0"/>
        <extend val="0"/>
        <outline val="0"/>
        <shadow val="0"/>
        <u val="none"/>
        <vertAlign val="baseline"/>
        <sz val="12"/>
        <color theme="1"/>
        <name val="Arial"/>
        <family val="2"/>
        <scheme val="major"/>
      </font>
      <numFmt numFmtId="1" formatCode="0"/>
    </dxf>
    <dxf>
      <font>
        <b val="0"/>
        <i val="0"/>
        <strike val="0"/>
        <condense val="0"/>
        <extend val="0"/>
        <outline val="0"/>
        <shadow val="0"/>
        <u val="none"/>
        <vertAlign val="baseline"/>
        <sz val="12"/>
        <color theme="1"/>
        <name val="Arial"/>
        <family val="2"/>
        <scheme val="major"/>
      </font>
      <numFmt numFmtId="1" formatCode="0"/>
    </dxf>
    <dxf>
      <font>
        <b val="0"/>
        <i val="0"/>
        <strike val="0"/>
        <condense val="0"/>
        <extend val="0"/>
        <outline val="0"/>
        <shadow val="0"/>
        <u val="none"/>
        <vertAlign val="baseline"/>
        <sz val="12"/>
        <color theme="1"/>
        <name val="Arial"/>
        <family val="2"/>
        <scheme val="major"/>
      </font>
      <numFmt numFmtId="1" formatCode="0"/>
    </dxf>
    <dxf>
      <font>
        <b val="0"/>
        <i val="0"/>
        <strike val="0"/>
        <condense val="0"/>
        <extend val="0"/>
        <outline val="0"/>
        <shadow val="0"/>
        <u val="none"/>
        <vertAlign val="baseline"/>
        <sz val="12"/>
        <color theme="1"/>
        <name val="Arial"/>
        <family val="2"/>
        <scheme val="major"/>
      </font>
      <numFmt numFmtId="1" formatCode="0"/>
    </dxf>
    <dxf>
      <font>
        <b val="0"/>
        <i val="0"/>
        <strike val="0"/>
        <condense val="0"/>
        <extend val="0"/>
        <outline val="0"/>
        <shadow val="0"/>
        <u val="none"/>
        <vertAlign val="baseline"/>
        <sz val="12"/>
        <color theme="1"/>
        <name val="Arial"/>
        <family val="2"/>
        <scheme val="major"/>
      </font>
      <numFmt numFmtId="1" formatCode="0"/>
    </dxf>
    <dxf>
      <font>
        <b val="0"/>
        <i val="0"/>
        <strike val="0"/>
        <condense val="0"/>
        <extend val="0"/>
        <outline val="0"/>
        <shadow val="0"/>
        <u val="none"/>
        <vertAlign val="baseline"/>
        <sz val="12"/>
        <color theme="1"/>
        <name val="Arial"/>
        <family val="2"/>
        <scheme val="major"/>
      </font>
      <numFmt numFmtId="1" formatCode="0"/>
    </dxf>
    <dxf>
      <font>
        <b val="0"/>
        <i val="0"/>
        <strike val="0"/>
        <condense val="0"/>
        <extend val="0"/>
        <outline val="0"/>
        <shadow val="0"/>
        <u val="none"/>
        <vertAlign val="baseline"/>
        <sz val="12"/>
        <color theme="1"/>
        <name val="Arial"/>
        <family val="2"/>
        <scheme val="major"/>
      </font>
      <numFmt numFmtId="1" formatCode="0"/>
    </dxf>
    <dxf>
      <font>
        <b val="0"/>
        <i val="0"/>
        <strike val="0"/>
        <condense val="0"/>
        <extend val="0"/>
        <outline val="0"/>
        <shadow val="0"/>
        <u val="none"/>
        <vertAlign val="baseline"/>
        <sz val="12"/>
        <color theme="1"/>
        <name val="Arial"/>
        <family val="2"/>
        <scheme val="major"/>
      </font>
      <numFmt numFmtId="1" formatCode="0"/>
    </dxf>
    <dxf>
      <font>
        <b val="0"/>
        <i val="0"/>
        <strike val="0"/>
        <condense val="0"/>
        <extend val="0"/>
        <outline val="0"/>
        <shadow val="0"/>
        <u val="none"/>
        <vertAlign val="baseline"/>
        <sz val="12"/>
        <color theme="1"/>
        <name val="Arial"/>
        <family val="2"/>
        <scheme val="major"/>
      </font>
      <numFmt numFmtId="1" formatCode="0"/>
    </dxf>
    <dxf>
      <font>
        <b val="0"/>
        <i val="0"/>
        <strike val="0"/>
        <condense val="0"/>
        <extend val="0"/>
        <outline val="0"/>
        <shadow val="0"/>
        <u val="none"/>
        <vertAlign val="baseline"/>
        <sz val="12"/>
        <color theme="1"/>
        <name val="Arial"/>
        <family val="2"/>
        <scheme val="major"/>
      </font>
      <numFmt numFmtId="1" formatCode="0"/>
    </dxf>
    <dxf>
      <font>
        <b val="0"/>
        <i val="0"/>
        <strike val="0"/>
        <condense val="0"/>
        <extend val="0"/>
        <outline val="0"/>
        <shadow val="0"/>
        <u val="none"/>
        <vertAlign val="baseline"/>
        <sz val="12"/>
        <color theme="1"/>
        <name val="Arial"/>
        <family val="2"/>
        <scheme val="major"/>
      </font>
    </dxf>
    <dxf>
      <font>
        <b val="0"/>
        <i val="0"/>
        <strike val="0"/>
        <condense val="0"/>
        <extend val="0"/>
        <outline val="0"/>
        <shadow val="0"/>
        <u val="none"/>
        <vertAlign val="baseline"/>
        <sz val="12"/>
        <color theme="1"/>
        <name val="Arial"/>
        <family val="2"/>
        <scheme val="major"/>
      </font>
    </dxf>
    <dxf>
      <font>
        <b/>
        <i val="0"/>
        <strike val="0"/>
        <condense val="0"/>
        <extend val="0"/>
        <outline val="0"/>
        <shadow val="0"/>
        <u val="none"/>
        <vertAlign val="baseline"/>
        <sz val="12"/>
        <color auto="1"/>
        <name val="Arial"/>
        <family val="2"/>
        <scheme val="major"/>
      </font>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major"/>
      </font>
      <numFmt numFmtId="164" formatCode="0.0"/>
    </dxf>
    <dxf>
      <font>
        <b val="0"/>
        <i val="0"/>
        <strike val="0"/>
        <condense val="0"/>
        <extend val="0"/>
        <outline val="0"/>
        <shadow val="0"/>
        <u val="none"/>
        <vertAlign val="baseline"/>
        <sz val="12"/>
        <color theme="1"/>
        <name val="Arial"/>
        <family val="2"/>
        <scheme val="major"/>
      </font>
      <numFmt numFmtId="164" formatCode="0.0"/>
    </dxf>
    <dxf>
      <font>
        <b val="0"/>
        <i val="0"/>
        <strike val="0"/>
        <condense val="0"/>
        <extend val="0"/>
        <outline val="0"/>
        <shadow val="0"/>
        <u val="none"/>
        <vertAlign val="baseline"/>
        <sz val="12"/>
        <color theme="1"/>
        <name val="Arial"/>
        <family val="2"/>
        <scheme val="major"/>
      </font>
      <numFmt numFmtId="164" formatCode="0.0"/>
    </dxf>
    <dxf>
      <font>
        <b val="0"/>
        <i val="0"/>
        <strike val="0"/>
        <condense val="0"/>
        <extend val="0"/>
        <outline val="0"/>
        <shadow val="0"/>
        <u val="none"/>
        <vertAlign val="baseline"/>
        <sz val="12"/>
        <color theme="1"/>
        <name val="Arial"/>
        <family val="2"/>
        <scheme val="major"/>
      </font>
      <numFmt numFmtId="164" formatCode="0.0"/>
    </dxf>
    <dxf>
      <font>
        <b val="0"/>
        <i val="0"/>
        <strike val="0"/>
        <condense val="0"/>
        <extend val="0"/>
        <outline val="0"/>
        <shadow val="0"/>
        <u val="none"/>
        <vertAlign val="baseline"/>
        <sz val="12"/>
        <color theme="1"/>
        <name val="Arial"/>
        <family val="2"/>
        <scheme val="major"/>
      </font>
      <numFmt numFmtId="164" formatCode="0.0"/>
    </dxf>
    <dxf>
      <font>
        <b val="0"/>
        <i val="0"/>
        <strike val="0"/>
        <condense val="0"/>
        <extend val="0"/>
        <outline val="0"/>
        <shadow val="0"/>
        <u val="none"/>
        <vertAlign val="baseline"/>
        <sz val="12"/>
        <color theme="1"/>
        <name val="Arial"/>
        <family val="2"/>
        <scheme val="major"/>
      </font>
      <numFmt numFmtId="164" formatCode="0.0"/>
    </dxf>
    <dxf>
      <font>
        <b val="0"/>
        <i val="0"/>
        <strike val="0"/>
        <condense val="0"/>
        <extend val="0"/>
        <outline val="0"/>
        <shadow val="0"/>
        <u val="none"/>
        <vertAlign val="baseline"/>
        <sz val="12"/>
        <color theme="1"/>
        <name val="Arial"/>
        <family val="2"/>
        <scheme val="major"/>
      </font>
    </dxf>
    <dxf>
      <font>
        <b val="0"/>
        <i val="0"/>
        <strike val="0"/>
        <condense val="0"/>
        <extend val="0"/>
        <outline val="0"/>
        <shadow val="0"/>
        <u val="none"/>
        <vertAlign val="baseline"/>
        <sz val="12"/>
        <color theme="1"/>
        <name val="Arial"/>
        <family val="2"/>
        <scheme val="major"/>
      </font>
      <numFmt numFmtId="164" formatCode="0.0"/>
    </dxf>
    <dxf>
      <font>
        <b val="0"/>
        <i val="0"/>
        <strike val="0"/>
        <condense val="0"/>
        <extend val="0"/>
        <outline val="0"/>
        <shadow val="0"/>
        <u val="none"/>
        <vertAlign val="baseline"/>
        <sz val="12"/>
        <color theme="1"/>
        <name val="Arial"/>
        <family val="2"/>
        <scheme val="major"/>
      </font>
      <numFmt numFmtId="164" formatCode="0.0"/>
    </dxf>
    <dxf>
      <font>
        <b val="0"/>
        <i val="0"/>
        <strike val="0"/>
        <condense val="0"/>
        <extend val="0"/>
        <outline val="0"/>
        <shadow val="0"/>
        <u val="none"/>
        <vertAlign val="baseline"/>
        <sz val="12"/>
        <color theme="1"/>
        <name val="Arial"/>
        <family val="2"/>
        <scheme val="major"/>
      </font>
      <numFmt numFmtId="164" formatCode="0.0"/>
    </dxf>
    <dxf>
      <font>
        <b val="0"/>
        <i val="0"/>
        <strike val="0"/>
        <condense val="0"/>
        <extend val="0"/>
        <outline val="0"/>
        <shadow val="0"/>
        <u val="none"/>
        <vertAlign val="baseline"/>
        <sz val="12"/>
        <color theme="1"/>
        <name val="Arial"/>
        <family val="2"/>
        <scheme val="major"/>
      </font>
      <numFmt numFmtId="164" formatCode="0.0"/>
    </dxf>
    <dxf>
      <font>
        <b val="0"/>
        <i val="0"/>
        <strike val="0"/>
        <condense val="0"/>
        <extend val="0"/>
        <outline val="0"/>
        <shadow val="0"/>
        <u val="none"/>
        <vertAlign val="baseline"/>
        <sz val="12"/>
        <color theme="1"/>
        <name val="Arial"/>
        <family val="2"/>
        <scheme val="major"/>
      </font>
      <numFmt numFmtId="164" formatCode="0.0"/>
    </dxf>
    <dxf>
      <font>
        <b val="0"/>
        <i val="0"/>
        <strike val="0"/>
        <condense val="0"/>
        <extend val="0"/>
        <outline val="0"/>
        <shadow val="0"/>
        <u val="none"/>
        <vertAlign val="baseline"/>
        <sz val="12"/>
        <color theme="1"/>
        <name val="Arial"/>
        <family val="2"/>
        <scheme val="major"/>
      </font>
      <numFmt numFmtId="164" formatCode="0.0"/>
    </dxf>
    <dxf>
      <font>
        <b val="0"/>
        <i val="0"/>
        <strike val="0"/>
        <condense val="0"/>
        <extend val="0"/>
        <outline val="0"/>
        <shadow val="0"/>
        <u val="none"/>
        <vertAlign val="baseline"/>
        <sz val="12"/>
        <color theme="1"/>
        <name val="Arial"/>
        <family val="2"/>
        <scheme val="major"/>
      </font>
      <numFmt numFmtId="164" formatCode="0.0"/>
    </dxf>
    <dxf>
      <font>
        <b val="0"/>
        <i val="0"/>
        <strike val="0"/>
        <condense val="0"/>
        <extend val="0"/>
        <outline val="0"/>
        <shadow val="0"/>
        <u val="none"/>
        <vertAlign val="baseline"/>
        <sz val="12"/>
        <color theme="1"/>
        <name val="Arial"/>
        <family val="2"/>
        <scheme val="major"/>
      </font>
      <numFmt numFmtId="164" formatCode="0.0"/>
    </dxf>
    <dxf>
      <font>
        <strike val="0"/>
        <outline val="0"/>
        <shadow val="0"/>
        <u val="none"/>
        <vertAlign val="baseline"/>
        <name val="Arial"/>
        <family val="2"/>
        <scheme val="major"/>
      </font>
    </dxf>
    <dxf>
      <font>
        <strike val="0"/>
        <outline val="0"/>
        <shadow val="0"/>
        <u val="none"/>
        <vertAlign val="baseline"/>
        <name val="Arial"/>
        <family val="2"/>
        <scheme val="major"/>
      </font>
    </dxf>
    <dxf>
      <font>
        <strike val="0"/>
        <outline val="0"/>
        <shadow val="0"/>
        <u val="none"/>
        <vertAlign val="baseline"/>
        <name val="Arial"/>
        <family val="2"/>
        <scheme val="major"/>
      </font>
    </dxf>
    <dxf>
      <font>
        <strike val="0"/>
        <outline val="0"/>
        <shadow val="0"/>
        <u val="none"/>
        <vertAlign val="baseline"/>
        <name val="Arial"/>
        <family val="2"/>
        <scheme val="major"/>
      </font>
    </dxf>
    <dxf>
      <font>
        <strike val="0"/>
        <outline val="0"/>
        <shadow val="0"/>
        <u val="none"/>
        <vertAlign val="baseline"/>
        <name val="Arial"/>
        <family val="2"/>
        <scheme val="major"/>
      </font>
    </dxf>
    <dxf>
      <font>
        <strike val="0"/>
        <outline val="0"/>
        <shadow val="0"/>
        <u val="none"/>
        <vertAlign val="baseline"/>
        <name val="Arial"/>
        <family val="2"/>
        <scheme val="major"/>
      </font>
    </dxf>
    <dxf>
      <font>
        <strike val="0"/>
        <outline val="0"/>
        <shadow val="0"/>
        <u val="none"/>
        <vertAlign val="baseline"/>
        <name val="Arial"/>
        <family val="2"/>
        <scheme val="major"/>
      </font>
    </dxf>
    <dxf>
      <font>
        <strike val="0"/>
        <outline val="0"/>
        <shadow val="0"/>
        <u val="none"/>
        <vertAlign val="baseline"/>
        <name val="Arial"/>
        <family val="2"/>
        <scheme val="major"/>
      </font>
    </dxf>
    <dxf>
      <font>
        <strike val="0"/>
        <outline val="0"/>
        <shadow val="0"/>
        <u val="none"/>
        <vertAlign val="baseline"/>
        <name val="Arial"/>
        <family val="2"/>
        <scheme val="major"/>
      </font>
    </dxf>
    <dxf>
      <font>
        <strike val="0"/>
        <outline val="0"/>
        <shadow val="0"/>
        <u val="none"/>
        <vertAlign val="baseline"/>
        <name val="Arial"/>
        <family val="2"/>
        <scheme val="major"/>
      </font>
    </dxf>
    <dxf>
      <font>
        <strike val="0"/>
        <outline val="0"/>
        <shadow val="0"/>
        <u val="none"/>
        <vertAlign val="baseline"/>
        <name val="Arial"/>
        <family val="2"/>
        <scheme val="major"/>
      </font>
    </dxf>
    <dxf>
      <font>
        <strike val="0"/>
        <outline val="0"/>
        <shadow val="0"/>
        <u val="none"/>
        <vertAlign val="baseline"/>
        <name val="Arial"/>
        <family val="2"/>
        <scheme val="major"/>
      </font>
    </dxf>
    <dxf>
      <font>
        <strike val="0"/>
        <outline val="0"/>
        <shadow val="0"/>
        <u val="none"/>
        <vertAlign val="baseline"/>
        <name val="Arial"/>
        <family val="2"/>
        <scheme val="major"/>
      </font>
    </dxf>
    <dxf>
      <font>
        <strike val="0"/>
        <outline val="0"/>
        <shadow val="0"/>
        <u val="none"/>
        <vertAlign val="baseline"/>
        <name val="Arial"/>
        <family val="2"/>
        <scheme val="major"/>
      </font>
    </dxf>
    <dxf>
      <font>
        <strike val="0"/>
        <outline val="0"/>
        <shadow val="0"/>
        <u val="none"/>
        <vertAlign val="baseline"/>
        <name val="Arial"/>
        <family val="2"/>
        <scheme val="major"/>
      </font>
    </dxf>
    <dxf>
      <font>
        <strike val="0"/>
        <outline val="0"/>
        <shadow val="0"/>
        <u val="none"/>
        <vertAlign val="baseline"/>
        <name val="Arial"/>
        <family val="2"/>
        <scheme val="major"/>
      </font>
    </dxf>
    <dxf>
      <font>
        <strike val="0"/>
        <outline val="0"/>
        <shadow val="0"/>
        <u val="none"/>
        <vertAlign val="baseline"/>
        <name val="Arial"/>
        <family val="2"/>
        <scheme val="major"/>
      </font>
    </dxf>
    <dxf>
      <font>
        <strike val="0"/>
        <outline val="0"/>
        <shadow val="0"/>
        <u val="none"/>
        <vertAlign val="baseline"/>
        <name val="Arial"/>
        <family val="2"/>
        <scheme val="major"/>
      </font>
    </dxf>
    <dxf>
      <font>
        <strike val="0"/>
        <outline val="0"/>
        <shadow val="0"/>
        <u val="none"/>
        <vertAlign val="baseline"/>
        <name val="Arial"/>
        <family val="2"/>
        <scheme val="major"/>
      </font>
    </dxf>
    <dxf>
      <font>
        <b val="0"/>
        <i val="0"/>
        <strike val="0"/>
        <condense val="0"/>
        <extend val="0"/>
        <outline val="0"/>
        <shadow val="0"/>
        <u val="none"/>
        <vertAlign val="baseline"/>
        <sz val="12"/>
        <color auto="1"/>
        <name val="Arial"/>
        <family val="2"/>
        <scheme val="major"/>
      </font>
      <alignment horizontal="left" vertical="bottom" textRotation="0" wrapText="0" indent="0" justifyLastLine="0" shrinkToFit="0" readingOrder="0"/>
      <protection locked="0" hidden="0"/>
    </dxf>
    <dxf>
      <font>
        <b val="0"/>
        <i val="0"/>
        <strike val="0"/>
        <condense val="0"/>
        <extend val="0"/>
        <outline val="0"/>
        <shadow val="0"/>
        <u val="none"/>
        <vertAlign val="baseline"/>
        <sz val="12"/>
        <color theme="1"/>
        <name val="Arial"/>
        <family val="2"/>
        <scheme val="major"/>
      </font>
    </dxf>
    <dxf>
      <font>
        <b/>
        <i val="0"/>
        <strike val="0"/>
        <condense val="0"/>
        <extend val="0"/>
        <outline val="0"/>
        <shadow val="0"/>
        <u val="none"/>
        <vertAlign val="baseline"/>
        <sz val="12"/>
        <color auto="1"/>
        <name val="Arial"/>
        <family val="2"/>
        <scheme val="major"/>
      </font>
    </dxf>
    <dxf>
      <font>
        <b val="0"/>
        <i val="0"/>
        <strike val="0"/>
        <condense val="0"/>
        <extend val="0"/>
        <outline val="0"/>
        <shadow val="0"/>
        <u val="none"/>
        <vertAlign val="baseline"/>
        <sz val="11"/>
        <color theme="1"/>
        <name val="Arial"/>
        <family val="2"/>
        <scheme val="major"/>
      </font>
      <alignment horizontal="center" vertical="bottom" textRotation="0" wrapText="0" indent="0" justifyLastLine="0" shrinkToFit="0" readingOrder="0"/>
    </dxf>
    <dxf>
      <font>
        <b val="0"/>
        <i/>
        <strike val="0"/>
        <condense val="0"/>
        <extend val="0"/>
        <outline val="0"/>
        <shadow val="0"/>
        <u val="none"/>
        <vertAlign val="baseline"/>
        <sz val="11"/>
        <color theme="1"/>
        <name val="Arial"/>
        <family val="2"/>
        <scheme val="major"/>
      </font>
      <numFmt numFmtId="165" formatCode="0.0%"/>
      <alignment horizontal="center" vertical="bottom" textRotation="0" wrapText="0" indent="0" justifyLastLine="0" shrinkToFit="0" readingOrder="0"/>
    </dxf>
    <dxf>
      <font>
        <b val="0"/>
        <i val="0"/>
        <strike val="0"/>
        <condense val="0"/>
        <extend val="0"/>
        <outline val="0"/>
        <shadow val="0"/>
        <u val="none"/>
        <vertAlign val="baseline"/>
        <sz val="11"/>
        <color theme="1"/>
        <name val="Arial"/>
        <family val="2"/>
        <scheme val="major"/>
      </font>
      <numFmt numFmtId="164" formatCode="0.0"/>
      <alignment horizontal="center" vertical="bottom" textRotation="0" wrapText="0" indent="0" justifyLastLine="0" shrinkToFit="0" readingOrder="0"/>
    </dxf>
    <dxf>
      <font>
        <b val="0"/>
        <i val="0"/>
        <strike val="0"/>
        <condense val="0"/>
        <extend val="0"/>
        <outline val="0"/>
        <shadow val="0"/>
        <u val="none"/>
        <vertAlign val="baseline"/>
        <sz val="11"/>
        <color theme="1"/>
        <name val="Arial"/>
        <family val="2"/>
        <scheme val="major"/>
      </font>
      <numFmt numFmtId="164" formatCode="0.0"/>
      <alignment horizontal="center" vertical="bottom" textRotation="0" wrapText="0" indent="0" justifyLastLine="0" shrinkToFit="0" readingOrder="0"/>
    </dxf>
    <dxf>
      <font>
        <b val="0"/>
        <i val="0"/>
        <strike val="0"/>
        <condense val="0"/>
        <extend val="0"/>
        <outline val="0"/>
        <shadow val="0"/>
        <u val="none"/>
        <vertAlign val="baseline"/>
        <sz val="11"/>
        <color theme="1"/>
        <name val="Arial"/>
        <family val="2"/>
        <scheme val="major"/>
      </font>
      <numFmt numFmtId="164" formatCode="0.0"/>
      <alignment horizontal="center" vertical="bottom" textRotation="0" wrapText="0" indent="0" justifyLastLine="0" shrinkToFit="0" readingOrder="0"/>
    </dxf>
    <dxf>
      <font>
        <b val="0"/>
        <i val="0"/>
        <strike val="0"/>
        <condense val="0"/>
        <extend val="0"/>
        <outline val="0"/>
        <shadow val="0"/>
        <u val="none"/>
        <vertAlign val="baseline"/>
        <sz val="11"/>
        <color theme="1"/>
        <name val="Arial"/>
        <family val="2"/>
        <scheme val="major"/>
      </font>
      <numFmt numFmtId="164" formatCode="0.0"/>
      <alignment horizontal="center" vertical="bottom" textRotation="0" wrapText="0" indent="0" justifyLastLine="0" shrinkToFit="0" readingOrder="0"/>
    </dxf>
    <dxf>
      <font>
        <b val="0"/>
        <i val="0"/>
        <strike val="0"/>
        <condense val="0"/>
        <extend val="0"/>
        <outline val="0"/>
        <shadow val="0"/>
        <u val="none"/>
        <vertAlign val="baseline"/>
        <sz val="11"/>
        <color theme="1"/>
        <name val="Arial"/>
        <family val="2"/>
        <scheme val="major"/>
      </font>
      <numFmt numFmtId="164" formatCode="0.0"/>
      <alignment horizontal="center" vertical="bottom" textRotation="0" wrapText="0" indent="0" justifyLastLine="0" shrinkToFit="0" readingOrder="0"/>
    </dxf>
    <dxf>
      <font>
        <b val="0"/>
        <i val="0"/>
        <strike val="0"/>
        <condense val="0"/>
        <extend val="0"/>
        <outline val="0"/>
        <shadow val="0"/>
        <u val="none"/>
        <vertAlign val="baseline"/>
        <sz val="11"/>
        <color theme="1"/>
        <name val="Arial"/>
        <family val="2"/>
        <scheme val="major"/>
      </font>
      <numFmt numFmtId="164" formatCode="0.0"/>
      <alignment horizontal="center" vertical="bottom" textRotation="0" wrapText="0" indent="0" justifyLastLine="0" shrinkToFit="0" readingOrder="0"/>
    </dxf>
    <dxf>
      <font>
        <b val="0"/>
        <i val="0"/>
        <strike val="0"/>
        <condense val="0"/>
        <extend val="0"/>
        <outline val="0"/>
        <shadow val="0"/>
        <u val="none"/>
        <vertAlign val="baseline"/>
        <sz val="11"/>
        <color theme="1"/>
        <name val="Arial"/>
        <family val="2"/>
        <scheme val="major"/>
      </font>
      <numFmt numFmtId="164" formatCode="0.0"/>
      <alignment horizontal="center" vertical="bottom" textRotation="0" wrapText="0" indent="0" justifyLastLine="0" shrinkToFit="0" readingOrder="0"/>
    </dxf>
    <dxf>
      <font>
        <b val="0"/>
        <i val="0"/>
        <strike val="0"/>
        <condense val="0"/>
        <extend val="0"/>
        <outline val="0"/>
        <shadow val="0"/>
        <u val="none"/>
        <vertAlign val="baseline"/>
        <sz val="11"/>
        <color theme="1"/>
        <name val="Arial"/>
        <family val="2"/>
        <scheme val="major"/>
      </font>
      <numFmt numFmtId="164" formatCode="0.0"/>
      <alignment horizontal="center" vertical="bottom" textRotation="0" wrapText="0" indent="0" justifyLastLine="0" shrinkToFit="0" readingOrder="0"/>
    </dxf>
    <dxf>
      <font>
        <b val="0"/>
        <i val="0"/>
        <strike val="0"/>
        <condense val="0"/>
        <extend val="0"/>
        <outline val="0"/>
        <shadow val="0"/>
        <u val="none"/>
        <vertAlign val="baseline"/>
        <sz val="11"/>
        <color auto="1"/>
        <name val="Arial"/>
        <family val="2"/>
        <scheme val="major"/>
      </font>
      <numFmt numFmtId="164" formatCode="0.0"/>
      <alignment horizontal="center" vertical="bottom" textRotation="0" wrapText="0" indent="0" justifyLastLine="0" shrinkToFit="0" readingOrder="0"/>
    </dxf>
    <dxf>
      <font>
        <b val="0"/>
        <i val="0"/>
        <strike val="0"/>
        <condense val="0"/>
        <extend val="0"/>
        <outline val="0"/>
        <shadow val="0"/>
        <u val="none"/>
        <vertAlign val="baseline"/>
        <sz val="11"/>
        <color theme="1"/>
        <name val="Arial"/>
        <family val="2"/>
        <scheme val="major"/>
      </font>
      <numFmt numFmtId="164" formatCode="0.0"/>
      <alignment horizontal="center" vertical="bottom" textRotation="0" wrapText="0" indent="0" justifyLastLine="0" shrinkToFit="0" readingOrder="0"/>
    </dxf>
    <dxf>
      <font>
        <b val="0"/>
        <i val="0"/>
        <strike val="0"/>
        <condense val="0"/>
        <extend val="0"/>
        <outline val="0"/>
        <shadow val="0"/>
        <u val="none"/>
        <vertAlign val="baseline"/>
        <sz val="11"/>
        <color theme="1"/>
        <name val="Arial"/>
        <family val="2"/>
        <scheme val="major"/>
      </font>
      <numFmt numFmtId="164" formatCode="0.0"/>
      <alignment horizontal="center" vertical="bottom" textRotation="0" wrapText="0" indent="0" justifyLastLine="0" shrinkToFit="0" readingOrder="0"/>
    </dxf>
    <dxf>
      <font>
        <b val="0"/>
        <i val="0"/>
        <strike val="0"/>
        <condense val="0"/>
        <extend val="0"/>
        <outline val="0"/>
        <shadow val="0"/>
        <u val="none"/>
        <vertAlign val="baseline"/>
        <sz val="11"/>
        <color auto="1"/>
        <name val="Arial"/>
        <family val="2"/>
        <scheme val="major"/>
      </font>
      <numFmt numFmtId="164" formatCode="0.0"/>
      <alignment horizontal="center" vertical="bottom" textRotation="0" wrapText="0" indent="0" justifyLastLine="0" shrinkToFit="0" readingOrder="0"/>
    </dxf>
    <dxf>
      <font>
        <b val="0"/>
        <i val="0"/>
        <strike val="0"/>
        <condense val="0"/>
        <extend val="0"/>
        <outline val="0"/>
        <shadow val="0"/>
        <u val="none"/>
        <vertAlign val="baseline"/>
        <sz val="11"/>
        <color auto="1"/>
        <name val="Arial"/>
        <family val="2"/>
        <scheme val="major"/>
      </font>
      <numFmt numFmtId="164" formatCode="0.0"/>
      <alignment horizontal="center" vertical="bottom" textRotation="0" wrapText="0" indent="0" justifyLastLine="0" shrinkToFit="0" readingOrder="0"/>
    </dxf>
    <dxf>
      <font>
        <b val="0"/>
        <i val="0"/>
        <strike val="0"/>
        <condense val="0"/>
        <extend val="0"/>
        <outline val="0"/>
        <shadow val="0"/>
        <u val="none"/>
        <vertAlign val="baseline"/>
        <sz val="11"/>
        <color auto="1"/>
        <name val="Arial"/>
        <family val="2"/>
        <scheme val="major"/>
      </font>
      <numFmt numFmtId="164" formatCode="0.0"/>
      <alignment horizontal="center" vertical="bottom" textRotation="0" wrapText="0" indent="0" justifyLastLine="0" shrinkToFit="0" readingOrder="0"/>
    </dxf>
    <dxf>
      <font>
        <b val="0"/>
        <i val="0"/>
        <strike val="0"/>
        <condense val="0"/>
        <extend val="0"/>
        <outline val="0"/>
        <shadow val="0"/>
        <u val="none"/>
        <vertAlign val="baseline"/>
        <sz val="11"/>
        <color theme="1"/>
        <name val="Arial"/>
        <family val="2"/>
        <scheme val="major"/>
      </font>
      <numFmt numFmtId="164" formatCode="0.0"/>
      <alignment horizontal="center" vertical="bottom" textRotation="0" wrapText="0" indent="0" justifyLastLine="0" shrinkToFit="0" readingOrder="0"/>
    </dxf>
    <dxf>
      <font>
        <b val="0"/>
        <i val="0"/>
        <strike val="0"/>
        <condense val="0"/>
        <extend val="0"/>
        <outline val="0"/>
        <shadow val="0"/>
        <u val="none"/>
        <vertAlign val="baseline"/>
        <sz val="11"/>
        <color theme="1"/>
        <name val="Arial"/>
        <family val="2"/>
        <scheme val="major"/>
      </font>
      <numFmt numFmtId="164" formatCode="0.0"/>
      <alignment horizontal="center" vertical="bottom" textRotation="0" wrapText="0" indent="0" justifyLastLine="0" shrinkToFit="0" readingOrder="0"/>
    </dxf>
    <dxf>
      <font>
        <b val="0"/>
        <i val="0"/>
        <strike val="0"/>
        <condense val="0"/>
        <extend val="0"/>
        <outline val="0"/>
        <shadow val="0"/>
        <u val="none"/>
        <vertAlign val="baseline"/>
        <sz val="11"/>
        <color theme="1"/>
        <name val="Arial"/>
        <family val="2"/>
        <scheme val="major"/>
      </font>
      <numFmt numFmtId="164" formatCode="0.0"/>
      <alignment horizontal="center" vertical="bottom" textRotation="0" wrapText="0" indent="0" justifyLastLine="0" shrinkToFit="0" readingOrder="0"/>
    </dxf>
    <dxf>
      <font>
        <b val="0"/>
        <i val="0"/>
        <strike val="0"/>
        <condense val="0"/>
        <extend val="0"/>
        <outline val="0"/>
        <shadow val="0"/>
        <u val="none"/>
        <vertAlign val="baseline"/>
        <sz val="11"/>
        <color theme="1"/>
        <name val="Arial"/>
        <family val="2"/>
        <scheme val="major"/>
      </font>
      <numFmt numFmtId="164" formatCode="0.0"/>
      <alignment horizontal="center" vertical="bottom" textRotation="0" wrapText="0" indent="0" justifyLastLine="0" shrinkToFit="0" readingOrder="0"/>
    </dxf>
    <dxf>
      <font>
        <b val="0"/>
        <i val="0"/>
        <strike val="0"/>
        <condense val="0"/>
        <extend val="0"/>
        <outline val="0"/>
        <shadow val="0"/>
        <u val="none"/>
        <vertAlign val="baseline"/>
        <sz val="11"/>
        <color theme="1"/>
        <name val="Arial"/>
        <family val="2"/>
        <scheme val="major"/>
      </font>
      <numFmt numFmtId="164" formatCode="0.0"/>
      <alignment horizontal="center" vertical="bottom" textRotation="0" wrapText="0" indent="0" justifyLastLine="0" shrinkToFit="0" readingOrder="0"/>
    </dxf>
    <dxf>
      <font>
        <b val="0"/>
        <i val="0"/>
        <strike val="0"/>
        <condense val="0"/>
        <extend val="0"/>
        <outline val="0"/>
        <shadow val="0"/>
        <u val="none"/>
        <vertAlign val="baseline"/>
        <sz val="11"/>
        <color theme="1"/>
        <name val="Arial"/>
        <family val="2"/>
        <scheme val="major"/>
      </font>
      <numFmt numFmtId="164" formatCode="0.0"/>
      <alignment horizontal="center" vertical="bottom" textRotation="0" wrapText="0" indent="0" justifyLastLine="0" shrinkToFit="0" readingOrder="0"/>
    </dxf>
    <dxf>
      <font>
        <b val="0"/>
        <i val="0"/>
        <strike val="0"/>
        <condense val="0"/>
        <extend val="0"/>
        <outline val="0"/>
        <shadow val="0"/>
        <u val="none"/>
        <vertAlign val="baseline"/>
        <sz val="11"/>
        <color theme="1"/>
        <name val="Arial"/>
        <family val="2"/>
        <scheme val="major"/>
      </font>
      <numFmt numFmtId="164" formatCode="0.0"/>
      <alignment horizontal="center" vertical="bottom" textRotation="0" wrapText="0" indent="0" justifyLastLine="0" shrinkToFit="0" readingOrder="0"/>
    </dxf>
    <dxf>
      <font>
        <b val="0"/>
        <i val="0"/>
        <strike val="0"/>
        <condense val="0"/>
        <extend val="0"/>
        <outline val="0"/>
        <shadow val="0"/>
        <u val="none"/>
        <vertAlign val="baseline"/>
        <sz val="11"/>
        <color theme="1"/>
        <name val="Arial"/>
        <family val="2"/>
        <scheme val="major"/>
      </font>
      <numFmt numFmtId="164" formatCode="0.0"/>
      <alignment horizontal="center" vertical="bottom" textRotation="0" wrapText="0" indent="0" justifyLastLine="0" shrinkToFit="0" readingOrder="0"/>
    </dxf>
    <dxf>
      <font>
        <b val="0"/>
        <i val="0"/>
        <strike val="0"/>
        <condense val="0"/>
        <extend val="0"/>
        <outline val="0"/>
        <shadow val="0"/>
        <u val="none"/>
        <vertAlign val="baseline"/>
        <sz val="11"/>
        <color theme="1"/>
        <name val="Arial"/>
        <family val="2"/>
        <scheme val="major"/>
      </font>
      <numFmt numFmtId="164" formatCode="0.0"/>
      <alignment horizontal="center" vertical="bottom" textRotation="0" wrapText="0" indent="0" justifyLastLine="0" shrinkToFit="0" readingOrder="0"/>
    </dxf>
    <dxf>
      <font>
        <b val="0"/>
        <i val="0"/>
        <strike val="0"/>
        <condense val="0"/>
        <extend val="0"/>
        <outline val="0"/>
        <shadow val="0"/>
        <u val="none"/>
        <vertAlign val="baseline"/>
        <sz val="11"/>
        <color theme="1"/>
        <name val="Arial"/>
        <family val="2"/>
        <scheme val="major"/>
      </font>
      <numFmt numFmtId="164" formatCode="0.0"/>
      <alignment horizontal="center" vertical="bottom" textRotation="0" wrapText="0" indent="0" justifyLastLine="0" shrinkToFit="0" readingOrder="0"/>
    </dxf>
    <dxf>
      <font>
        <b val="0"/>
        <i val="0"/>
        <strike val="0"/>
        <condense val="0"/>
        <extend val="0"/>
        <outline val="0"/>
        <shadow val="0"/>
        <u val="none"/>
        <vertAlign val="baseline"/>
        <sz val="11"/>
        <color theme="1"/>
        <name val="Arial"/>
        <family val="2"/>
        <scheme val="major"/>
      </font>
      <numFmt numFmtId="164" formatCode="0.0"/>
      <alignment horizontal="center" vertical="bottom" textRotation="0" wrapText="0" indent="0" justifyLastLine="0" shrinkToFit="0" readingOrder="0"/>
    </dxf>
    <dxf>
      <font>
        <b val="0"/>
        <i val="0"/>
        <strike val="0"/>
        <condense val="0"/>
        <extend val="0"/>
        <outline val="0"/>
        <shadow val="0"/>
        <u val="none"/>
        <vertAlign val="baseline"/>
        <sz val="11"/>
        <color theme="1"/>
        <name val="Arial"/>
        <family val="2"/>
        <scheme val="major"/>
      </font>
      <numFmt numFmtId="164" formatCode="0.0"/>
      <alignment horizontal="center" vertical="bottom" textRotation="0" wrapText="0" indent="0" justifyLastLine="0" shrinkToFit="0" readingOrder="0"/>
    </dxf>
    <dxf>
      <font>
        <b val="0"/>
        <i val="0"/>
        <strike val="0"/>
        <condense val="0"/>
        <extend val="0"/>
        <outline val="0"/>
        <shadow val="0"/>
        <u val="none"/>
        <vertAlign val="baseline"/>
        <sz val="11"/>
        <color theme="1"/>
        <name val="Arial"/>
        <family val="2"/>
        <scheme val="major"/>
      </font>
      <numFmt numFmtId="164" formatCode="0.0"/>
      <alignment horizontal="center" vertical="bottom" textRotation="0" wrapText="0" indent="0" justifyLastLine="0" shrinkToFit="0" readingOrder="0"/>
    </dxf>
    <dxf>
      <font>
        <b val="0"/>
        <i val="0"/>
        <strike val="0"/>
        <condense val="0"/>
        <extend val="0"/>
        <outline val="0"/>
        <shadow val="0"/>
        <u val="none"/>
        <vertAlign val="baseline"/>
        <sz val="11"/>
        <color theme="1"/>
        <name val="Arial"/>
        <family val="2"/>
        <scheme val="major"/>
      </font>
      <numFmt numFmtId="164" formatCode="0.0"/>
      <alignment horizontal="center" vertical="bottom" textRotation="0" wrapText="0" indent="0" justifyLastLine="0" shrinkToFit="0" readingOrder="0"/>
    </dxf>
    <dxf>
      <font>
        <b val="0"/>
        <i val="0"/>
        <strike val="0"/>
        <condense val="0"/>
        <extend val="0"/>
        <outline val="0"/>
        <shadow val="0"/>
        <u val="none"/>
        <vertAlign val="baseline"/>
        <sz val="11"/>
        <color theme="1"/>
        <name val="Arial"/>
        <family val="2"/>
        <scheme val="major"/>
      </font>
      <numFmt numFmtId="164" formatCode="0.0"/>
      <alignment horizontal="center" vertical="bottom" textRotation="0" wrapText="0" indent="0" justifyLastLine="0" shrinkToFit="0" readingOrder="0"/>
    </dxf>
    <dxf>
      <font>
        <b val="0"/>
        <i val="0"/>
        <strike val="0"/>
        <condense val="0"/>
        <extend val="0"/>
        <outline val="0"/>
        <shadow val="0"/>
        <u val="none"/>
        <vertAlign val="baseline"/>
        <sz val="11"/>
        <color theme="1"/>
        <name val="Arial"/>
        <family val="2"/>
        <scheme val="major"/>
      </font>
      <numFmt numFmtId="164" formatCode="0.0"/>
      <alignment horizontal="center" vertical="bottom" textRotation="0" wrapText="0" indent="0" justifyLastLine="0" shrinkToFit="0" readingOrder="0"/>
    </dxf>
    <dxf>
      <font>
        <b val="0"/>
        <i val="0"/>
        <strike val="0"/>
        <condense val="0"/>
        <extend val="0"/>
        <outline val="0"/>
        <shadow val="0"/>
        <u val="none"/>
        <vertAlign val="baseline"/>
        <sz val="11"/>
        <color theme="1"/>
        <name val="Arial"/>
        <family val="2"/>
        <scheme val="major"/>
      </font>
      <numFmt numFmtId="164" formatCode="0.0"/>
      <alignment horizontal="center" vertical="bottom" textRotation="0" wrapText="0" indent="0" justifyLastLine="0" shrinkToFit="0" readingOrder="0"/>
    </dxf>
    <dxf>
      <font>
        <b val="0"/>
        <i val="0"/>
        <strike val="0"/>
        <condense val="0"/>
        <extend val="0"/>
        <outline val="0"/>
        <shadow val="0"/>
        <u val="none"/>
        <vertAlign val="baseline"/>
        <sz val="11"/>
        <color theme="1"/>
        <name val="Arial"/>
        <family val="2"/>
        <scheme val="major"/>
      </font>
      <numFmt numFmtId="164" formatCode="0.0"/>
      <alignment horizontal="center" vertical="bottom" textRotation="0" wrapText="0" indent="0" justifyLastLine="0" shrinkToFit="0" readingOrder="0"/>
    </dxf>
    <dxf>
      <font>
        <b val="0"/>
        <i val="0"/>
        <strike val="0"/>
        <condense val="0"/>
        <extend val="0"/>
        <outline val="0"/>
        <shadow val="0"/>
        <u val="none"/>
        <vertAlign val="baseline"/>
        <sz val="11"/>
        <color theme="1"/>
        <name val="Arial"/>
        <family val="2"/>
        <scheme val="major"/>
      </font>
      <numFmt numFmtId="164" formatCode="0.0"/>
      <alignment horizontal="center" vertical="bottom" textRotation="0" wrapText="0" indent="0" justifyLastLine="0" shrinkToFit="0" readingOrder="0"/>
    </dxf>
    <dxf>
      <font>
        <b val="0"/>
        <i val="0"/>
        <strike val="0"/>
        <condense val="0"/>
        <extend val="0"/>
        <outline val="0"/>
        <shadow val="0"/>
        <u val="none"/>
        <vertAlign val="baseline"/>
        <sz val="11"/>
        <color theme="1"/>
        <name val="Arial"/>
        <family val="2"/>
        <scheme val="major"/>
      </font>
    </dxf>
    <dxf>
      <font>
        <b val="0"/>
        <i val="0"/>
        <strike val="0"/>
        <condense val="0"/>
        <extend val="0"/>
        <outline val="0"/>
        <shadow val="0"/>
        <u val="none"/>
        <vertAlign val="baseline"/>
        <sz val="11"/>
        <color theme="1"/>
        <name val="Arial"/>
        <family val="2"/>
        <scheme val="major"/>
      </font>
    </dxf>
    <dxf>
      <font>
        <b/>
        <i val="0"/>
        <strike val="0"/>
        <condense val="0"/>
        <extend val="0"/>
        <outline val="0"/>
        <shadow val="0"/>
        <u val="none"/>
        <vertAlign val="baseline"/>
        <sz val="11"/>
        <color auto="1"/>
        <name val="Arial"/>
        <family val="2"/>
        <scheme val="major"/>
      </font>
      <alignment horizontal="left" vertical="bottom" textRotation="0" wrapText="0" indent="0" justifyLastLine="0" shrinkToFit="0" readingOrder="0"/>
    </dxf>
    <dxf>
      <font>
        <b val="0"/>
        <i/>
        <strike val="0"/>
        <condense val="0"/>
        <extend val="0"/>
        <outline val="0"/>
        <shadow val="0"/>
        <u val="none"/>
        <vertAlign val="baseline"/>
        <sz val="11"/>
        <color theme="1"/>
        <name val="Arial"/>
        <family val="2"/>
        <scheme val="major"/>
      </font>
      <numFmt numFmtId="165" formatCode="0.0%"/>
    </dxf>
    <dxf>
      <font>
        <b val="0"/>
        <i val="0"/>
        <strike val="0"/>
        <condense val="0"/>
        <extend val="0"/>
        <outline val="0"/>
        <shadow val="0"/>
        <u val="none"/>
        <vertAlign val="baseline"/>
        <sz val="11"/>
        <color theme="1"/>
        <name val="Arial"/>
        <family val="2"/>
        <scheme val="major"/>
      </font>
      <numFmt numFmtId="166" formatCode="#,##0.0"/>
    </dxf>
    <dxf>
      <font>
        <b val="0"/>
        <i/>
        <strike val="0"/>
        <condense val="0"/>
        <extend val="0"/>
        <outline val="0"/>
        <shadow val="0"/>
        <u val="none"/>
        <vertAlign val="baseline"/>
        <sz val="11"/>
        <color theme="1"/>
        <name val="Arial"/>
        <family val="2"/>
        <scheme val="major"/>
      </font>
      <numFmt numFmtId="13" formatCode="0%"/>
      <alignment horizontal="center" vertical="bottom" textRotation="0" wrapText="0" indent="0" justifyLastLine="0" shrinkToFit="0" readingOrder="0"/>
    </dxf>
    <dxf>
      <font>
        <b val="0"/>
        <i val="0"/>
        <strike val="0"/>
        <condense val="0"/>
        <extend val="0"/>
        <outline val="0"/>
        <shadow val="0"/>
        <u val="none"/>
        <vertAlign val="baseline"/>
        <sz val="11"/>
        <color theme="1"/>
        <name val="Arial"/>
        <family val="2"/>
        <scheme val="major"/>
      </font>
      <numFmt numFmtId="166" formatCode="#,##0.0"/>
    </dxf>
    <dxf>
      <font>
        <b val="0"/>
        <i val="0"/>
        <strike val="0"/>
        <condense val="0"/>
        <extend val="0"/>
        <outline val="0"/>
        <shadow val="0"/>
        <u val="none"/>
        <vertAlign val="baseline"/>
        <sz val="11"/>
        <color theme="1"/>
        <name val="Arial"/>
        <family val="2"/>
        <scheme val="major"/>
      </font>
      <numFmt numFmtId="166" formatCode="#,##0.0"/>
    </dxf>
    <dxf>
      <font>
        <b val="0"/>
        <i val="0"/>
        <strike val="0"/>
        <condense val="0"/>
        <extend val="0"/>
        <outline val="0"/>
        <shadow val="0"/>
        <u val="none"/>
        <vertAlign val="baseline"/>
        <sz val="11"/>
        <color theme="1"/>
        <name val="Arial"/>
        <family val="2"/>
        <scheme val="major"/>
      </font>
      <numFmt numFmtId="166" formatCode="#,##0.0"/>
    </dxf>
    <dxf>
      <font>
        <b val="0"/>
        <i val="0"/>
        <strike val="0"/>
        <condense val="0"/>
        <extend val="0"/>
        <outline val="0"/>
        <shadow val="0"/>
        <u val="none"/>
        <vertAlign val="baseline"/>
        <sz val="11"/>
        <color theme="1"/>
        <name val="Arial"/>
        <family val="2"/>
        <scheme val="major"/>
      </font>
      <numFmt numFmtId="166" formatCode="#,##0.0"/>
    </dxf>
    <dxf>
      <font>
        <b val="0"/>
        <i val="0"/>
        <strike val="0"/>
        <condense val="0"/>
        <extend val="0"/>
        <outline val="0"/>
        <shadow val="0"/>
        <u val="none"/>
        <vertAlign val="baseline"/>
        <sz val="11"/>
        <color theme="1"/>
        <name val="Arial"/>
        <family val="2"/>
        <scheme val="major"/>
      </font>
      <numFmt numFmtId="166" formatCode="#,##0.0"/>
    </dxf>
    <dxf>
      <font>
        <b val="0"/>
        <i val="0"/>
        <strike val="0"/>
        <condense val="0"/>
        <extend val="0"/>
        <outline val="0"/>
        <shadow val="0"/>
        <u val="none"/>
        <vertAlign val="baseline"/>
        <sz val="11"/>
        <color theme="1"/>
        <name val="Arial"/>
        <family val="2"/>
        <scheme val="major"/>
      </font>
      <numFmt numFmtId="166" formatCode="#,##0.0"/>
    </dxf>
    <dxf>
      <font>
        <b val="0"/>
        <i val="0"/>
        <strike val="0"/>
        <condense val="0"/>
        <extend val="0"/>
        <outline val="0"/>
        <shadow val="0"/>
        <u val="none"/>
        <vertAlign val="baseline"/>
        <sz val="11"/>
        <color theme="1"/>
        <name val="Arial"/>
        <family val="2"/>
        <scheme val="major"/>
      </font>
      <numFmt numFmtId="166" formatCode="#,##0.0"/>
    </dxf>
    <dxf>
      <font>
        <b val="0"/>
        <i val="0"/>
        <strike val="0"/>
        <condense val="0"/>
        <extend val="0"/>
        <outline val="0"/>
        <shadow val="0"/>
        <u val="none"/>
        <vertAlign val="baseline"/>
        <sz val="11"/>
        <color theme="1"/>
        <name val="Arial"/>
        <family val="2"/>
        <scheme val="major"/>
      </font>
      <numFmt numFmtId="166" formatCode="#,##0.0"/>
    </dxf>
    <dxf>
      <font>
        <b val="0"/>
        <i val="0"/>
        <strike val="0"/>
        <condense val="0"/>
        <extend val="0"/>
        <outline val="0"/>
        <shadow val="0"/>
        <u val="none"/>
        <vertAlign val="baseline"/>
        <sz val="11"/>
        <color theme="1"/>
        <name val="Arial"/>
        <family val="2"/>
        <scheme val="major"/>
      </font>
      <numFmt numFmtId="166" formatCode="#,##0.0"/>
    </dxf>
    <dxf>
      <font>
        <b val="0"/>
        <i val="0"/>
        <strike val="0"/>
        <condense val="0"/>
        <extend val="0"/>
        <outline val="0"/>
        <shadow val="0"/>
        <u val="none"/>
        <vertAlign val="baseline"/>
        <sz val="11"/>
        <color theme="1"/>
        <name val="Arial"/>
        <family val="2"/>
        <scheme val="major"/>
      </font>
      <numFmt numFmtId="166" formatCode="#,##0.0"/>
    </dxf>
    <dxf>
      <font>
        <b val="0"/>
        <i val="0"/>
        <strike val="0"/>
        <condense val="0"/>
        <extend val="0"/>
        <outline val="0"/>
        <shadow val="0"/>
        <u val="none"/>
        <vertAlign val="baseline"/>
        <sz val="11"/>
        <color theme="1"/>
        <name val="Arial"/>
        <family val="2"/>
        <scheme val="major"/>
      </font>
      <numFmt numFmtId="166" formatCode="#,##0.0"/>
    </dxf>
    <dxf>
      <font>
        <b val="0"/>
        <i val="0"/>
        <strike val="0"/>
        <condense val="0"/>
        <extend val="0"/>
        <outline val="0"/>
        <shadow val="0"/>
        <u val="none"/>
        <vertAlign val="baseline"/>
        <sz val="11"/>
        <color theme="1"/>
        <name val="Arial"/>
        <family val="2"/>
        <scheme val="major"/>
      </font>
      <numFmt numFmtId="166" formatCode="#,##0.0"/>
    </dxf>
    <dxf>
      <font>
        <b val="0"/>
        <i val="0"/>
        <strike val="0"/>
        <condense val="0"/>
        <extend val="0"/>
        <outline val="0"/>
        <shadow val="0"/>
        <u val="none"/>
        <vertAlign val="baseline"/>
        <sz val="11"/>
        <color theme="1"/>
        <name val="Arial"/>
        <family val="2"/>
        <scheme val="major"/>
      </font>
      <numFmt numFmtId="166" formatCode="#,##0.0"/>
    </dxf>
    <dxf>
      <font>
        <b val="0"/>
        <i val="0"/>
        <strike val="0"/>
        <condense val="0"/>
        <extend val="0"/>
        <outline val="0"/>
        <shadow val="0"/>
        <u val="none"/>
        <vertAlign val="baseline"/>
        <sz val="11"/>
        <color theme="1"/>
        <name val="Arial"/>
        <family val="2"/>
        <scheme val="major"/>
      </font>
      <numFmt numFmtId="166" formatCode="#,##0.0"/>
    </dxf>
    <dxf>
      <font>
        <b val="0"/>
        <i val="0"/>
        <strike val="0"/>
        <condense val="0"/>
        <extend val="0"/>
        <outline val="0"/>
        <shadow val="0"/>
        <u val="none"/>
        <vertAlign val="baseline"/>
        <sz val="11"/>
        <color theme="1"/>
        <name val="Arial"/>
        <family val="2"/>
        <scheme val="major"/>
      </font>
      <numFmt numFmtId="166" formatCode="#,##0.0"/>
    </dxf>
    <dxf>
      <font>
        <b val="0"/>
        <i val="0"/>
        <strike val="0"/>
        <condense val="0"/>
        <extend val="0"/>
        <outline val="0"/>
        <shadow val="0"/>
        <u val="none"/>
        <vertAlign val="baseline"/>
        <sz val="11"/>
        <color theme="1"/>
        <name val="Arial"/>
        <family val="2"/>
        <scheme val="major"/>
      </font>
      <numFmt numFmtId="166" formatCode="#,##0.0"/>
    </dxf>
    <dxf>
      <font>
        <b val="0"/>
        <i val="0"/>
        <strike val="0"/>
        <condense val="0"/>
        <extend val="0"/>
        <outline val="0"/>
        <shadow val="0"/>
        <u val="none"/>
        <vertAlign val="baseline"/>
        <sz val="11"/>
        <color theme="1"/>
        <name val="Arial"/>
        <family val="2"/>
        <scheme val="major"/>
      </font>
      <numFmt numFmtId="166" formatCode="#,##0.0"/>
    </dxf>
    <dxf>
      <font>
        <b val="0"/>
        <i val="0"/>
        <strike val="0"/>
        <condense val="0"/>
        <extend val="0"/>
        <outline val="0"/>
        <shadow val="0"/>
        <u val="none"/>
        <vertAlign val="baseline"/>
        <sz val="11"/>
        <color theme="1"/>
        <name val="Arial"/>
        <family val="2"/>
        <scheme val="major"/>
      </font>
      <numFmt numFmtId="166" formatCode="#,##0.0"/>
    </dxf>
    <dxf>
      <font>
        <b val="0"/>
        <i val="0"/>
        <strike val="0"/>
        <condense val="0"/>
        <extend val="0"/>
        <outline val="0"/>
        <shadow val="0"/>
        <u val="none"/>
        <vertAlign val="baseline"/>
        <sz val="11"/>
        <color theme="1"/>
        <name val="Arial"/>
        <family val="2"/>
        <scheme val="major"/>
      </font>
      <numFmt numFmtId="166" formatCode="#,##0.0"/>
    </dxf>
    <dxf>
      <font>
        <b val="0"/>
        <i val="0"/>
        <strike val="0"/>
        <condense val="0"/>
        <extend val="0"/>
        <outline val="0"/>
        <shadow val="0"/>
        <u val="none"/>
        <vertAlign val="baseline"/>
        <sz val="11"/>
        <color theme="1"/>
        <name val="Arial"/>
        <family val="2"/>
        <scheme val="major"/>
      </font>
      <numFmt numFmtId="166" formatCode="#,##0.0"/>
    </dxf>
    <dxf>
      <font>
        <b val="0"/>
        <i val="0"/>
        <strike val="0"/>
        <condense val="0"/>
        <extend val="0"/>
        <outline val="0"/>
        <shadow val="0"/>
        <u val="none"/>
        <vertAlign val="baseline"/>
        <sz val="11"/>
        <color theme="1"/>
        <name val="Arial"/>
        <family val="2"/>
        <scheme val="major"/>
      </font>
      <numFmt numFmtId="166" formatCode="#,##0.0"/>
    </dxf>
    <dxf>
      <font>
        <b val="0"/>
        <i val="0"/>
        <strike val="0"/>
        <condense val="0"/>
        <extend val="0"/>
        <outline val="0"/>
        <shadow val="0"/>
        <u val="none"/>
        <vertAlign val="baseline"/>
        <sz val="11"/>
        <color theme="1"/>
        <name val="Arial"/>
        <family val="2"/>
        <scheme val="major"/>
      </font>
      <numFmt numFmtId="166" formatCode="#,##0.0"/>
    </dxf>
    <dxf>
      <font>
        <b val="0"/>
        <i val="0"/>
        <strike val="0"/>
        <condense val="0"/>
        <extend val="0"/>
        <outline val="0"/>
        <shadow val="0"/>
        <u val="none"/>
        <vertAlign val="baseline"/>
        <sz val="11"/>
        <color theme="1"/>
        <name val="Arial"/>
        <family val="2"/>
        <scheme val="major"/>
      </font>
      <numFmt numFmtId="166" formatCode="#,##0.0"/>
    </dxf>
    <dxf>
      <font>
        <b val="0"/>
        <i val="0"/>
        <strike val="0"/>
        <condense val="0"/>
        <extend val="0"/>
        <outline val="0"/>
        <shadow val="0"/>
        <u val="none"/>
        <vertAlign val="baseline"/>
        <sz val="11"/>
        <color theme="1"/>
        <name val="Arial"/>
        <family val="2"/>
        <scheme val="major"/>
      </font>
      <numFmt numFmtId="166" formatCode="#,##0.0"/>
    </dxf>
    <dxf>
      <font>
        <b val="0"/>
        <i val="0"/>
        <strike val="0"/>
        <condense val="0"/>
        <extend val="0"/>
        <outline val="0"/>
        <shadow val="0"/>
        <u val="none"/>
        <vertAlign val="baseline"/>
        <sz val="11"/>
        <color theme="1"/>
        <name val="Arial"/>
        <family val="2"/>
        <scheme val="major"/>
      </font>
      <numFmt numFmtId="166" formatCode="#,##0.0"/>
    </dxf>
    <dxf>
      <font>
        <b val="0"/>
        <i val="0"/>
        <strike val="0"/>
        <condense val="0"/>
        <extend val="0"/>
        <outline val="0"/>
        <shadow val="0"/>
        <u val="none"/>
        <vertAlign val="baseline"/>
        <sz val="11"/>
        <color theme="1"/>
        <name val="Arial"/>
        <family val="2"/>
        <scheme val="major"/>
      </font>
      <numFmt numFmtId="166" formatCode="#,##0.0"/>
    </dxf>
    <dxf>
      <font>
        <b val="0"/>
        <i val="0"/>
        <strike val="0"/>
        <condense val="0"/>
        <extend val="0"/>
        <outline val="0"/>
        <shadow val="0"/>
        <u val="none"/>
        <vertAlign val="baseline"/>
        <sz val="11"/>
        <color theme="1"/>
        <name val="Arial"/>
        <family val="2"/>
        <scheme val="major"/>
      </font>
      <numFmt numFmtId="166" formatCode="#,##0.0"/>
    </dxf>
    <dxf>
      <font>
        <b val="0"/>
        <i val="0"/>
        <strike val="0"/>
        <condense val="0"/>
        <extend val="0"/>
        <outline val="0"/>
        <shadow val="0"/>
        <u val="none"/>
        <vertAlign val="baseline"/>
        <sz val="11"/>
        <color theme="1"/>
        <name val="Arial"/>
        <family val="2"/>
        <scheme val="major"/>
      </font>
    </dxf>
    <dxf>
      <font>
        <b val="0"/>
        <i val="0"/>
        <strike val="0"/>
        <condense val="0"/>
        <extend val="0"/>
        <outline val="0"/>
        <shadow val="0"/>
        <u val="none"/>
        <vertAlign val="baseline"/>
        <sz val="11"/>
        <color theme="1"/>
        <name val="Arial"/>
        <family val="2"/>
        <scheme val="major"/>
      </font>
    </dxf>
    <dxf>
      <font>
        <b/>
        <i val="0"/>
        <strike val="0"/>
        <condense val="0"/>
        <extend val="0"/>
        <outline val="0"/>
        <shadow val="0"/>
        <u val="none"/>
        <vertAlign val="baseline"/>
        <sz val="11"/>
        <color auto="1"/>
        <name val="Arial"/>
        <family val="2"/>
        <scheme val="major"/>
      </font>
      <alignment horizontal="left" vertical="bottom" textRotation="0" wrapText="0" indent="0" justifyLastLine="0" shrinkToFit="0" readingOrder="0"/>
    </dxf>
    <dxf>
      <font>
        <b val="0"/>
        <i val="0"/>
        <strike val="0"/>
        <condense val="0"/>
        <extend val="0"/>
        <outline val="0"/>
        <shadow val="0"/>
        <u val="none"/>
        <vertAlign val="baseline"/>
        <sz val="12"/>
        <color auto="1"/>
        <name val="Arial"/>
        <family val="2"/>
        <scheme val="major"/>
      </font>
      <numFmt numFmtId="164" formatCode="0.0"/>
    </dxf>
    <dxf>
      <font>
        <b val="0"/>
        <i val="0"/>
        <strike val="0"/>
        <condense val="0"/>
        <extend val="0"/>
        <outline val="0"/>
        <shadow val="0"/>
        <u val="none"/>
        <vertAlign val="baseline"/>
        <sz val="12"/>
        <color auto="1"/>
        <name val="Arial"/>
        <family val="2"/>
        <scheme val="major"/>
      </font>
      <numFmt numFmtId="164" formatCode="0.0"/>
    </dxf>
    <dxf>
      <font>
        <b val="0"/>
        <i val="0"/>
        <strike val="0"/>
        <condense val="0"/>
        <extend val="0"/>
        <outline val="0"/>
        <shadow val="0"/>
        <u val="none"/>
        <vertAlign val="baseline"/>
        <sz val="12"/>
        <color auto="1"/>
        <name val="Arial"/>
        <family val="2"/>
        <scheme val="major"/>
      </font>
      <numFmt numFmtId="164" formatCode="0.0"/>
    </dxf>
    <dxf>
      <font>
        <b val="0"/>
        <i val="0"/>
        <strike val="0"/>
        <condense val="0"/>
        <extend val="0"/>
        <outline val="0"/>
        <shadow val="0"/>
        <u val="none"/>
        <vertAlign val="baseline"/>
        <sz val="12"/>
        <color auto="1"/>
        <name val="Arial"/>
        <family val="2"/>
        <scheme val="major"/>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major"/>
      </font>
      <numFmt numFmtId="164" formatCode="0.0"/>
    </dxf>
    <dxf>
      <font>
        <b val="0"/>
        <i val="0"/>
        <strike val="0"/>
        <condense val="0"/>
        <extend val="0"/>
        <outline val="0"/>
        <shadow val="0"/>
        <u val="none"/>
        <vertAlign val="baseline"/>
        <sz val="12"/>
        <color auto="1"/>
        <name val="Arial"/>
        <family val="2"/>
        <scheme val="major"/>
      </font>
      <numFmt numFmtId="164" formatCode="0.0"/>
    </dxf>
    <dxf>
      <font>
        <b val="0"/>
        <i val="0"/>
        <strike val="0"/>
        <condense val="0"/>
        <extend val="0"/>
        <outline val="0"/>
        <shadow val="0"/>
        <u val="none"/>
        <vertAlign val="baseline"/>
        <sz val="12"/>
        <color auto="1"/>
        <name val="Arial"/>
        <family val="2"/>
        <scheme val="major"/>
      </font>
      <numFmt numFmtId="164" formatCode="0.0"/>
    </dxf>
    <dxf>
      <font>
        <b val="0"/>
        <i val="0"/>
        <strike val="0"/>
        <condense val="0"/>
        <extend val="0"/>
        <outline val="0"/>
        <shadow val="0"/>
        <u val="none"/>
        <vertAlign val="baseline"/>
        <sz val="12"/>
        <color auto="1"/>
        <name val="Arial"/>
        <family val="2"/>
        <scheme val="major"/>
      </font>
      <numFmt numFmtId="164" formatCode="0.0"/>
    </dxf>
    <dxf>
      <font>
        <b val="0"/>
        <i val="0"/>
        <strike val="0"/>
        <condense val="0"/>
        <extend val="0"/>
        <outline val="0"/>
        <shadow val="0"/>
        <u val="none"/>
        <vertAlign val="baseline"/>
        <sz val="12"/>
        <color auto="1"/>
        <name val="Arial"/>
        <family val="2"/>
        <scheme val="major"/>
      </font>
      <numFmt numFmtId="164" formatCode="0.0"/>
    </dxf>
    <dxf>
      <font>
        <b val="0"/>
        <i val="0"/>
        <strike val="0"/>
        <condense val="0"/>
        <extend val="0"/>
        <outline val="0"/>
        <shadow val="0"/>
        <u val="none"/>
        <vertAlign val="baseline"/>
        <sz val="12"/>
        <color auto="1"/>
        <name val="Arial"/>
        <family val="2"/>
        <scheme val="major"/>
      </font>
      <numFmt numFmtId="164" formatCode="0.0"/>
    </dxf>
    <dxf>
      <font>
        <b val="0"/>
        <i val="0"/>
        <strike val="0"/>
        <condense val="0"/>
        <extend val="0"/>
        <outline val="0"/>
        <shadow val="0"/>
        <u val="none"/>
        <vertAlign val="baseline"/>
        <sz val="12"/>
        <color auto="1"/>
        <name val="Arial"/>
        <family val="2"/>
        <scheme val="major"/>
      </font>
      <numFmt numFmtId="164" formatCode="0.0"/>
    </dxf>
    <dxf>
      <font>
        <b val="0"/>
        <i val="0"/>
        <strike val="0"/>
        <condense val="0"/>
        <extend val="0"/>
        <outline val="0"/>
        <shadow val="0"/>
        <u val="none"/>
        <vertAlign val="baseline"/>
        <sz val="12"/>
        <color auto="1"/>
        <name val="Arial"/>
        <family val="2"/>
        <scheme val="major"/>
      </font>
      <numFmt numFmtId="164" formatCode="0.0"/>
    </dxf>
    <dxf>
      <font>
        <b val="0"/>
        <i val="0"/>
        <strike val="0"/>
        <condense val="0"/>
        <extend val="0"/>
        <outline val="0"/>
        <shadow val="0"/>
        <u val="none"/>
        <vertAlign val="baseline"/>
        <sz val="12"/>
        <color auto="1"/>
        <name val="Arial"/>
        <family val="2"/>
        <scheme val="major"/>
      </font>
      <numFmt numFmtId="164" formatCode="0.0"/>
    </dxf>
    <dxf>
      <font>
        <b val="0"/>
        <i val="0"/>
        <strike val="0"/>
        <condense val="0"/>
        <extend val="0"/>
        <outline val="0"/>
        <shadow val="0"/>
        <u val="none"/>
        <vertAlign val="baseline"/>
        <sz val="12"/>
        <color auto="1"/>
        <name val="Arial"/>
        <family val="2"/>
        <scheme val="major"/>
      </font>
      <numFmt numFmtId="164" formatCode="0.0"/>
    </dxf>
    <dxf>
      <font>
        <b val="0"/>
        <i val="0"/>
        <strike val="0"/>
        <condense val="0"/>
        <extend val="0"/>
        <outline val="0"/>
        <shadow val="0"/>
        <u val="none"/>
        <vertAlign val="baseline"/>
        <sz val="12"/>
        <color auto="1"/>
        <name val="Arial"/>
        <family val="2"/>
        <scheme val="major"/>
      </font>
      <numFmt numFmtId="164" formatCode="0.0"/>
    </dxf>
    <dxf>
      <font>
        <b val="0"/>
        <i val="0"/>
        <strike val="0"/>
        <condense val="0"/>
        <extend val="0"/>
        <outline val="0"/>
        <shadow val="0"/>
        <u val="none"/>
        <vertAlign val="baseline"/>
        <sz val="12"/>
        <color auto="1"/>
        <name val="Arial"/>
        <family val="2"/>
        <scheme val="major"/>
      </font>
      <numFmt numFmtId="164" formatCode="0.0"/>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major"/>
      </font>
      <numFmt numFmtId="164" formatCode="0.0"/>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major"/>
      </font>
      <numFmt numFmtId="164" formatCode="0.0"/>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major"/>
      </font>
      <numFmt numFmtId="164" formatCode="0.0"/>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major"/>
      </font>
      <numFmt numFmtId="164" formatCode="0.0"/>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major"/>
      </font>
      <numFmt numFmtId="164" formatCode="0.0"/>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major"/>
      </font>
      <numFmt numFmtId="164" formatCode="0.0"/>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major"/>
      </font>
      <numFmt numFmtId="164" formatCode="0.0"/>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major"/>
      </font>
      <numFmt numFmtId="164" formatCode="0.0"/>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major"/>
      </font>
      <numFmt numFmtId="164" formatCode="0.0"/>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major"/>
      </font>
      <numFmt numFmtId="164" formatCode="0.0"/>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major"/>
      </font>
      <numFmt numFmtId="164" formatCode="0.0"/>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major"/>
      </font>
      <numFmt numFmtId="164" formatCode="0.0"/>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major"/>
      </font>
      <numFmt numFmtId="164" formatCode="0.0"/>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major"/>
      </font>
      <numFmt numFmtId="164" formatCode="0.0"/>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major"/>
      </font>
      <numFmt numFmtId="164" formatCode="0.0"/>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major"/>
      </font>
      <numFmt numFmtId="164" formatCode="0.0"/>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major"/>
      </font>
      <numFmt numFmtId="164" formatCode="0.0"/>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major"/>
      </font>
      <numFmt numFmtId="164" formatCode="0.0"/>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major"/>
      </font>
      <alignment horizontal="lef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major"/>
      </font>
    </dxf>
    <dxf>
      <font>
        <b/>
        <i val="0"/>
        <strike val="0"/>
        <condense val="0"/>
        <extend val="0"/>
        <outline val="0"/>
        <shadow val="0"/>
        <u val="none"/>
        <vertAlign val="baseline"/>
        <sz val="12"/>
        <color auto="1"/>
        <name val="Arial"/>
        <family val="2"/>
        <scheme val="major"/>
      </font>
      <fill>
        <patternFill patternType="solid">
          <fgColor theme="4"/>
          <bgColor theme="4"/>
        </patternFill>
      </fill>
      <alignment horizontal="left" vertical="bottom" textRotation="0" wrapText="0" indent="0" justifyLastLine="0" shrinkToFit="0" readingOrder="0"/>
    </dxf>
    <dxf>
      <font>
        <strike val="0"/>
        <outline val="0"/>
        <shadow val="0"/>
        <u val="none"/>
        <vertAlign val="baseline"/>
        <sz val="12"/>
        <name val="Arial"/>
        <family val="2"/>
        <scheme val="major"/>
      </font>
      <numFmt numFmtId="164" formatCode="0.0"/>
    </dxf>
    <dxf>
      <font>
        <strike val="0"/>
        <outline val="0"/>
        <shadow val="0"/>
        <u val="none"/>
        <vertAlign val="baseline"/>
        <sz val="12"/>
        <name val="Arial"/>
        <family val="2"/>
        <scheme val="major"/>
      </font>
      <numFmt numFmtId="164" formatCode="0.0"/>
    </dxf>
    <dxf>
      <font>
        <b val="0"/>
        <i/>
        <strike val="0"/>
        <condense val="0"/>
        <extend val="0"/>
        <outline val="0"/>
        <shadow val="0"/>
        <u val="none"/>
        <vertAlign val="baseline"/>
        <sz val="12"/>
        <color theme="1"/>
        <name val="Arial"/>
        <family val="2"/>
        <scheme val="major"/>
      </font>
      <numFmt numFmtId="164" formatCode="0.0"/>
    </dxf>
    <dxf>
      <font>
        <strike val="0"/>
        <outline val="0"/>
        <shadow val="0"/>
        <u val="none"/>
        <vertAlign val="baseline"/>
        <name val="Arial"/>
        <family val="2"/>
        <scheme val="major"/>
      </font>
      <numFmt numFmtId="164" formatCode="0.0"/>
      <border diagonalUp="0" diagonalDown="0" outline="0">
        <left style="thin">
          <color indexed="64"/>
        </left>
        <right/>
        <top/>
        <bottom/>
      </border>
    </dxf>
    <dxf>
      <font>
        <strike val="0"/>
        <outline val="0"/>
        <shadow val="0"/>
        <u val="none"/>
        <vertAlign val="baseline"/>
        <sz val="12"/>
        <name val="Arial"/>
        <family val="2"/>
        <scheme val="major"/>
      </font>
      <numFmt numFmtId="164" formatCode="0.0"/>
    </dxf>
    <dxf>
      <font>
        <strike val="0"/>
        <outline val="0"/>
        <shadow val="0"/>
        <u val="none"/>
        <vertAlign val="baseline"/>
        <sz val="12"/>
        <name val="Arial"/>
        <family val="2"/>
        <scheme val="major"/>
      </font>
      <numFmt numFmtId="164" formatCode="0.0"/>
    </dxf>
    <dxf>
      <font>
        <strike val="0"/>
        <outline val="0"/>
        <shadow val="0"/>
        <u val="none"/>
        <vertAlign val="baseline"/>
        <sz val="12"/>
        <name val="Arial"/>
        <family val="2"/>
        <scheme val="major"/>
      </font>
      <numFmt numFmtId="164" formatCode="0.0"/>
    </dxf>
    <dxf>
      <font>
        <strike val="0"/>
        <outline val="0"/>
        <shadow val="0"/>
        <u val="none"/>
        <vertAlign val="baseline"/>
        <sz val="12"/>
        <name val="Arial"/>
        <family val="2"/>
        <scheme val="major"/>
      </font>
      <numFmt numFmtId="164" formatCode="0.0"/>
    </dxf>
    <dxf>
      <font>
        <b val="0"/>
        <i val="0"/>
        <strike val="0"/>
        <condense val="0"/>
        <extend val="0"/>
        <outline val="0"/>
        <shadow val="0"/>
        <u val="none"/>
        <vertAlign val="baseline"/>
        <sz val="12"/>
        <color theme="1"/>
        <name val="Arial"/>
        <family val="2"/>
        <scheme val="major"/>
      </font>
      <numFmt numFmtId="164" formatCode="0.0"/>
    </dxf>
    <dxf>
      <font>
        <strike val="0"/>
        <outline val="0"/>
        <shadow val="0"/>
        <u val="none"/>
        <vertAlign val="baseline"/>
        <sz val="12"/>
        <name val="Arial"/>
        <family val="2"/>
        <scheme val="major"/>
      </font>
      <numFmt numFmtId="164" formatCode="0.0"/>
    </dxf>
    <dxf>
      <font>
        <b val="0"/>
        <i val="0"/>
        <strike val="0"/>
        <condense val="0"/>
        <extend val="0"/>
        <outline val="0"/>
        <shadow val="0"/>
        <u val="none"/>
        <vertAlign val="baseline"/>
        <sz val="12"/>
        <color theme="1"/>
        <name val="Arial"/>
        <family val="2"/>
        <scheme val="major"/>
      </font>
      <numFmt numFmtId="164" formatCode="0.0"/>
    </dxf>
    <dxf>
      <font>
        <strike val="0"/>
        <outline val="0"/>
        <shadow val="0"/>
        <u val="none"/>
        <vertAlign val="baseline"/>
        <sz val="12"/>
        <name val="Arial"/>
        <family val="2"/>
        <scheme val="major"/>
      </font>
      <numFmt numFmtId="164" formatCode="0.0"/>
    </dxf>
    <dxf>
      <font>
        <strike val="0"/>
        <outline val="0"/>
        <shadow val="0"/>
        <u val="none"/>
        <vertAlign val="baseline"/>
        <sz val="12"/>
        <name val="Arial"/>
        <family val="2"/>
        <scheme val="major"/>
      </font>
      <numFmt numFmtId="164" formatCode="0.0"/>
    </dxf>
    <dxf>
      <font>
        <strike val="0"/>
        <outline val="0"/>
        <shadow val="0"/>
        <u val="none"/>
        <vertAlign val="baseline"/>
        <sz val="12"/>
        <name val="Arial"/>
        <family val="2"/>
        <scheme val="major"/>
      </font>
      <numFmt numFmtId="164" formatCode="0.0"/>
    </dxf>
    <dxf>
      <font>
        <strike val="0"/>
        <outline val="0"/>
        <shadow val="0"/>
        <u val="none"/>
        <vertAlign val="baseline"/>
        <sz val="12"/>
        <name val="Arial"/>
        <family val="2"/>
        <scheme val="major"/>
      </font>
      <numFmt numFmtId="164" formatCode="0.0"/>
    </dxf>
    <dxf>
      <font>
        <strike val="0"/>
        <outline val="0"/>
        <shadow val="0"/>
        <u val="none"/>
        <vertAlign val="baseline"/>
        <sz val="12"/>
        <name val="Arial"/>
        <family val="2"/>
        <scheme val="major"/>
      </font>
      <numFmt numFmtId="164" formatCode="0.0"/>
    </dxf>
    <dxf>
      <font>
        <strike val="0"/>
        <outline val="0"/>
        <shadow val="0"/>
        <u val="none"/>
        <vertAlign val="baseline"/>
        <sz val="12"/>
        <name val="Arial"/>
        <family val="2"/>
        <scheme val="major"/>
      </font>
      <numFmt numFmtId="164" formatCode="0.0"/>
    </dxf>
    <dxf>
      <font>
        <strike val="0"/>
        <outline val="0"/>
        <shadow val="0"/>
        <u val="none"/>
        <vertAlign val="baseline"/>
        <sz val="12"/>
        <name val="Arial"/>
        <family val="2"/>
        <scheme val="major"/>
      </font>
      <numFmt numFmtId="164" formatCode="0.0"/>
    </dxf>
    <dxf>
      <font>
        <strike val="0"/>
        <outline val="0"/>
        <shadow val="0"/>
        <u val="none"/>
        <vertAlign val="baseline"/>
        <sz val="12"/>
        <name val="Arial"/>
        <family val="2"/>
        <scheme val="major"/>
      </font>
      <numFmt numFmtId="164" formatCode="0.0"/>
    </dxf>
    <dxf>
      <font>
        <strike val="0"/>
        <outline val="0"/>
        <shadow val="0"/>
        <u val="none"/>
        <vertAlign val="baseline"/>
        <sz val="12"/>
        <name val="Arial"/>
        <family val="2"/>
        <scheme val="major"/>
      </font>
      <numFmt numFmtId="164" formatCode="0.0"/>
    </dxf>
    <dxf>
      <font>
        <strike val="0"/>
        <outline val="0"/>
        <shadow val="0"/>
        <u val="none"/>
        <vertAlign val="baseline"/>
        <sz val="12"/>
        <name val="Arial"/>
        <family val="2"/>
        <scheme val="major"/>
      </font>
      <numFmt numFmtId="164" formatCode="0.0"/>
    </dxf>
    <dxf>
      <font>
        <strike val="0"/>
        <outline val="0"/>
        <shadow val="0"/>
        <u val="none"/>
        <vertAlign val="baseline"/>
        <sz val="12"/>
        <name val="Arial"/>
        <family val="2"/>
        <scheme val="major"/>
      </font>
      <numFmt numFmtId="164" formatCode="0.0"/>
    </dxf>
    <dxf>
      <font>
        <strike val="0"/>
        <outline val="0"/>
        <shadow val="0"/>
        <u val="none"/>
        <vertAlign val="baseline"/>
        <sz val="12"/>
        <name val="Arial"/>
        <family val="2"/>
        <scheme val="major"/>
      </font>
      <numFmt numFmtId="164" formatCode="0.0"/>
    </dxf>
    <dxf>
      <font>
        <strike val="0"/>
        <outline val="0"/>
        <shadow val="0"/>
        <u val="none"/>
        <vertAlign val="baseline"/>
        <sz val="12"/>
        <name val="Arial"/>
        <family val="2"/>
        <scheme val="major"/>
      </font>
      <numFmt numFmtId="164" formatCode="0.0"/>
    </dxf>
    <dxf>
      <font>
        <strike val="0"/>
        <outline val="0"/>
        <shadow val="0"/>
        <u val="none"/>
        <vertAlign val="baseline"/>
        <sz val="12"/>
        <name val="Arial"/>
        <family val="2"/>
        <scheme val="major"/>
      </font>
      <numFmt numFmtId="164" formatCode="0.0"/>
    </dxf>
    <dxf>
      <font>
        <strike val="0"/>
        <outline val="0"/>
        <shadow val="0"/>
        <u val="none"/>
        <vertAlign val="baseline"/>
        <sz val="12"/>
        <name val="Arial"/>
        <family val="2"/>
        <scheme val="major"/>
      </font>
      <numFmt numFmtId="164" formatCode="0.0"/>
    </dxf>
    <dxf>
      <font>
        <strike val="0"/>
        <outline val="0"/>
        <shadow val="0"/>
        <u val="none"/>
        <vertAlign val="baseline"/>
        <sz val="12"/>
        <name val="Arial"/>
        <family val="2"/>
        <scheme val="major"/>
      </font>
      <numFmt numFmtId="164" formatCode="0.0"/>
    </dxf>
    <dxf>
      <font>
        <strike val="0"/>
        <outline val="0"/>
        <shadow val="0"/>
        <u val="none"/>
        <vertAlign val="baseline"/>
        <sz val="12"/>
        <name val="Arial"/>
        <family val="2"/>
        <scheme val="major"/>
      </font>
      <numFmt numFmtId="164" formatCode="0.0"/>
    </dxf>
    <dxf>
      <font>
        <strike val="0"/>
        <outline val="0"/>
        <shadow val="0"/>
        <u val="none"/>
        <vertAlign val="baseline"/>
        <sz val="12"/>
        <name val="Arial"/>
        <family val="2"/>
        <scheme val="major"/>
      </font>
      <numFmt numFmtId="164" formatCode="0.0"/>
    </dxf>
    <dxf>
      <font>
        <strike val="0"/>
        <outline val="0"/>
        <shadow val="0"/>
        <u val="none"/>
        <vertAlign val="baseline"/>
        <sz val="12"/>
        <name val="Arial"/>
        <family val="2"/>
        <scheme val="major"/>
      </font>
      <numFmt numFmtId="164" formatCode="0.0"/>
    </dxf>
    <dxf>
      <font>
        <strike val="0"/>
        <outline val="0"/>
        <shadow val="0"/>
        <u val="none"/>
        <vertAlign val="baseline"/>
        <sz val="12"/>
        <name val="Arial"/>
        <family val="2"/>
        <scheme val="major"/>
      </font>
      <numFmt numFmtId="164" formatCode="0.0"/>
    </dxf>
    <dxf>
      <font>
        <strike val="0"/>
        <outline val="0"/>
        <shadow val="0"/>
        <u val="none"/>
        <vertAlign val="baseline"/>
        <sz val="12"/>
        <name val="Arial"/>
        <family val="2"/>
        <scheme val="major"/>
      </font>
      <numFmt numFmtId="164" formatCode="0.0"/>
    </dxf>
    <dxf>
      <font>
        <strike val="0"/>
        <outline val="0"/>
        <shadow val="0"/>
        <u val="none"/>
        <vertAlign val="baseline"/>
        <sz val="12"/>
        <name val="Arial"/>
        <family val="2"/>
        <scheme val="major"/>
      </font>
      <numFmt numFmtId="164" formatCode="0.0"/>
    </dxf>
    <dxf>
      <font>
        <strike val="0"/>
        <outline val="0"/>
        <shadow val="0"/>
        <u val="none"/>
        <vertAlign val="baseline"/>
        <sz val="12"/>
        <name val="Arial"/>
        <family val="2"/>
        <scheme val="major"/>
      </font>
      <numFmt numFmtId="164" formatCode="0.0"/>
    </dxf>
    <dxf>
      <font>
        <strike val="0"/>
        <outline val="0"/>
        <shadow val="0"/>
        <u val="none"/>
        <vertAlign val="baseline"/>
        <sz val="12"/>
        <name val="Arial"/>
        <family val="2"/>
        <scheme val="major"/>
      </font>
      <numFmt numFmtId="164" formatCode="0.0"/>
    </dxf>
    <dxf>
      <font>
        <strike val="0"/>
        <outline val="0"/>
        <shadow val="0"/>
        <u val="none"/>
        <vertAlign val="baseline"/>
        <sz val="12"/>
        <name val="Arial"/>
        <family val="2"/>
        <scheme val="major"/>
      </font>
      <numFmt numFmtId="164" formatCode="0.0"/>
    </dxf>
    <dxf>
      <font>
        <strike val="0"/>
        <outline val="0"/>
        <shadow val="0"/>
        <u val="none"/>
        <vertAlign val="baseline"/>
        <sz val="12"/>
        <name val="Arial"/>
        <family val="2"/>
        <scheme val="major"/>
      </font>
    </dxf>
    <dxf>
      <font>
        <strike val="0"/>
        <outline val="0"/>
        <shadow val="0"/>
        <u val="none"/>
        <vertAlign val="baseline"/>
        <sz val="12"/>
        <name val="Arial"/>
        <family val="2"/>
        <scheme val="major"/>
      </font>
    </dxf>
    <dxf>
      <font>
        <b/>
        <i val="0"/>
        <strike val="0"/>
        <condense val="0"/>
        <extend val="0"/>
        <outline val="0"/>
        <shadow val="0"/>
        <u val="none"/>
        <vertAlign val="baseline"/>
        <sz val="12"/>
        <color auto="1"/>
        <name val="Arial"/>
        <family val="2"/>
        <scheme val="major"/>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themeOverride" Target="../theme/themeOverride4.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9.xml"/><Relationship Id="rId1" Type="http://schemas.microsoft.com/office/2011/relationships/chartStyle" Target="style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4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sv-SE"/>
              <a:t>Totalkonsumtion av kött</a:t>
            </a:r>
          </a:p>
        </c:rich>
      </c:tx>
      <c:overlay val="0"/>
      <c:spPr>
        <a:noFill/>
        <a:ln>
          <a:noFill/>
        </a:ln>
        <a:effectLst/>
      </c:spPr>
      <c:txPr>
        <a:bodyPr rot="0" spcFirstLastPara="1" vertOverflow="ellipsis" vert="horz" wrap="square" anchor="ctr" anchorCtr="1"/>
        <a:lstStyle/>
        <a:p>
          <a:pPr>
            <a:defRPr sz="144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sv-SE"/>
        </a:p>
      </c:txPr>
    </c:title>
    <c:autoTitleDeleted val="0"/>
    <c:plotArea>
      <c:layout/>
      <c:barChart>
        <c:barDir val="col"/>
        <c:grouping val="stacked"/>
        <c:varyColors val="0"/>
        <c:ser>
          <c:idx val="0"/>
          <c:order val="0"/>
          <c:tx>
            <c:strRef>
              <c:f>kött!$A$6</c:f>
              <c:strCache>
                <c:ptCount val="1"/>
                <c:pt idx="0">
                  <c:v>Griskött</c:v>
                </c:pt>
              </c:strCache>
            </c:strRef>
          </c:tx>
          <c:spPr>
            <a:solidFill>
              <a:srgbClr val="7DA117"/>
            </a:solidFill>
            <a:ln w="3175">
              <a:solidFill>
                <a:srgbClr val="7DA117"/>
              </a:solidFill>
            </a:ln>
            <a:effectLst/>
          </c:spPr>
          <c:invertIfNegative val="0"/>
          <c:cat>
            <c:strRef>
              <c:f>kött!$P$5:$AK$5</c:f>
              <c:strCache>
                <c:ptCount val="22"/>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pt idx="19">
                  <c:v>2023</c:v>
                </c:pt>
                <c:pt idx="20">
                  <c:v>2023-Q1-3</c:v>
                </c:pt>
                <c:pt idx="21">
                  <c:v>2024 Q1-3</c:v>
                </c:pt>
              </c:strCache>
            </c:strRef>
          </c:cat>
          <c:val>
            <c:numRef>
              <c:f>kött!$P$6:$AK$6</c:f>
              <c:numCache>
                <c:formatCode>0.0</c:formatCode>
                <c:ptCount val="22"/>
                <c:pt idx="0">
                  <c:v>36.700000000000003</c:v>
                </c:pt>
                <c:pt idx="1">
                  <c:v>35.9</c:v>
                </c:pt>
                <c:pt idx="2">
                  <c:v>35.6</c:v>
                </c:pt>
                <c:pt idx="3">
                  <c:v>36.299999999999997</c:v>
                </c:pt>
                <c:pt idx="4">
                  <c:v>36.4</c:v>
                </c:pt>
                <c:pt idx="5">
                  <c:v>36.200000000000003</c:v>
                </c:pt>
                <c:pt idx="6">
                  <c:v>37.1</c:v>
                </c:pt>
                <c:pt idx="7">
                  <c:v>37.4</c:v>
                </c:pt>
                <c:pt idx="8">
                  <c:v>36</c:v>
                </c:pt>
                <c:pt idx="9">
                  <c:v>36.6</c:v>
                </c:pt>
                <c:pt idx="10">
                  <c:v>35.200000000000003</c:v>
                </c:pt>
                <c:pt idx="11">
                  <c:v>34.200000000000003</c:v>
                </c:pt>
                <c:pt idx="12">
                  <c:v>33.5</c:v>
                </c:pt>
                <c:pt idx="13">
                  <c:v>32.799999999999997</c:v>
                </c:pt>
                <c:pt idx="14">
                  <c:v>32.5</c:v>
                </c:pt>
                <c:pt idx="15">
                  <c:v>30.5</c:v>
                </c:pt>
                <c:pt idx="16">
                  <c:v>29.6</c:v>
                </c:pt>
                <c:pt idx="17">
                  <c:v>29.3</c:v>
                </c:pt>
                <c:pt idx="18">
                  <c:v>29.4</c:v>
                </c:pt>
                <c:pt idx="19">
                  <c:v>27.994</c:v>
                </c:pt>
                <c:pt idx="20" formatCode="0.00">
                  <c:v>21.15</c:v>
                </c:pt>
                <c:pt idx="21" formatCode="0.00">
                  <c:v>21.39</c:v>
                </c:pt>
              </c:numCache>
            </c:numRef>
          </c:val>
          <c:extLst>
            <c:ext xmlns:c16="http://schemas.microsoft.com/office/drawing/2014/chart" uri="{C3380CC4-5D6E-409C-BE32-E72D297353CC}">
              <c16:uniqueId val="{00000000-56E0-4AC0-9774-D071CD0A469C}"/>
            </c:ext>
          </c:extLst>
        </c:ser>
        <c:ser>
          <c:idx val="1"/>
          <c:order val="1"/>
          <c:tx>
            <c:strRef>
              <c:f>kött!$A$7</c:f>
              <c:strCache>
                <c:ptCount val="1"/>
                <c:pt idx="0">
                  <c:v>Nötkött</c:v>
                </c:pt>
              </c:strCache>
            </c:strRef>
          </c:tx>
          <c:spPr>
            <a:pattFill prst="trellis">
              <a:fgClr>
                <a:srgbClr val="179EDB"/>
              </a:fgClr>
              <a:bgClr>
                <a:schemeClr val="bg1"/>
              </a:bgClr>
            </a:pattFill>
            <a:ln w="3175">
              <a:solidFill>
                <a:srgbClr val="179EDB"/>
              </a:solidFill>
            </a:ln>
            <a:effectLst/>
          </c:spPr>
          <c:invertIfNegative val="0"/>
          <c:cat>
            <c:strRef>
              <c:f>kött!$P$5:$AK$5</c:f>
              <c:strCache>
                <c:ptCount val="22"/>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pt idx="19">
                  <c:v>2023</c:v>
                </c:pt>
                <c:pt idx="20">
                  <c:v>2023-Q1-3</c:v>
                </c:pt>
                <c:pt idx="21">
                  <c:v>2024 Q1-3</c:v>
                </c:pt>
              </c:strCache>
            </c:strRef>
          </c:cat>
          <c:val>
            <c:numRef>
              <c:f>kött!$P$7:$AK$7</c:f>
              <c:numCache>
                <c:formatCode>0.0</c:formatCode>
                <c:ptCount val="22"/>
                <c:pt idx="0">
                  <c:v>25.4</c:v>
                </c:pt>
                <c:pt idx="1">
                  <c:v>25.5</c:v>
                </c:pt>
                <c:pt idx="2">
                  <c:v>25.9</c:v>
                </c:pt>
                <c:pt idx="3">
                  <c:v>25.4</c:v>
                </c:pt>
                <c:pt idx="4">
                  <c:v>24.9</c:v>
                </c:pt>
                <c:pt idx="5">
                  <c:v>24.9</c:v>
                </c:pt>
                <c:pt idx="6">
                  <c:v>25.5</c:v>
                </c:pt>
                <c:pt idx="7">
                  <c:v>26.1</c:v>
                </c:pt>
                <c:pt idx="8">
                  <c:v>25.7</c:v>
                </c:pt>
                <c:pt idx="9">
                  <c:v>25.9</c:v>
                </c:pt>
                <c:pt idx="10">
                  <c:v>26.1</c:v>
                </c:pt>
                <c:pt idx="11">
                  <c:v>26.1</c:v>
                </c:pt>
                <c:pt idx="12">
                  <c:v>25.9</c:v>
                </c:pt>
                <c:pt idx="13">
                  <c:v>24.9</c:v>
                </c:pt>
                <c:pt idx="14">
                  <c:v>24.5</c:v>
                </c:pt>
                <c:pt idx="15">
                  <c:v>24.4</c:v>
                </c:pt>
                <c:pt idx="16">
                  <c:v>22.7</c:v>
                </c:pt>
                <c:pt idx="17">
                  <c:v>22.6</c:v>
                </c:pt>
                <c:pt idx="18">
                  <c:v>23.1</c:v>
                </c:pt>
                <c:pt idx="19">
                  <c:v>22.754999999999999</c:v>
                </c:pt>
                <c:pt idx="20" formatCode="0.00">
                  <c:v>16.87</c:v>
                </c:pt>
                <c:pt idx="21" formatCode="0.00">
                  <c:v>17.239999999999998</c:v>
                </c:pt>
              </c:numCache>
            </c:numRef>
          </c:val>
          <c:extLst>
            <c:ext xmlns:c16="http://schemas.microsoft.com/office/drawing/2014/chart" uri="{C3380CC4-5D6E-409C-BE32-E72D297353CC}">
              <c16:uniqueId val="{00000001-56E0-4AC0-9774-D071CD0A469C}"/>
            </c:ext>
          </c:extLst>
        </c:ser>
        <c:ser>
          <c:idx val="2"/>
          <c:order val="2"/>
          <c:tx>
            <c:strRef>
              <c:f>kött!$A$8</c:f>
              <c:strCache>
                <c:ptCount val="1"/>
                <c:pt idx="0">
                  <c:v>Matfågel</c:v>
                </c:pt>
              </c:strCache>
            </c:strRef>
          </c:tx>
          <c:spPr>
            <a:pattFill prst="openDmnd">
              <a:fgClr>
                <a:schemeClr val="bg1"/>
              </a:fgClr>
              <a:bgClr>
                <a:srgbClr val="ED1C24"/>
              </a:bgClr>
            </a:pattFill>
            <a:ln w="3175">
              <a:solidFill>
                <a:srgbClr val="ED1C24"/>
              </a:solidFill>
            </a:ln>
            <a:effectLst/>
          </c:spPr>
          <c:invertIfNegative val="0"/>
          <c:cat>
            <c:strRef>
              <c:f>kött!$P$5:$AK$5</c:f>
              <c:strCache>
                <c:ptCount val="22"/>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pt idx="19">
                  <c:v>2023</c:v>
                </c:pt>
                <c:pt idx="20">
                  <c:v>2023-Q1-3</c:v>
                </c:pt>
                <c:pt idx="21">
                  <c:v>2024 Q1-3</c:v>
                </c:pt>
              </c:strCache>
            </c:strRef>
          </c:cat>
          <c:val>
            <c:numRef>
              <c:f>kött!$P$8:$AK$8</c:f>
              <c:numCache>
                <c:formatCode>0.0</c:formatCode>
                <c:ptCount val="22"/>
                <c:pt idx="0">
                  <c:v>14.9</c:v>
                </c:pt>
                <c:pt idx="1">
                  <c:v>15.7</c:v>
                </c:pt>
                <c:pt idx="2">
                  <c:v>16.3</c:v>
                </c:pt>
                <c:pt idx="3">
                  <c:v>16.7</c:v>
                </c:pt>
                <c:pt idx="4">
                  <c:v>18.100000000000001</c:v>
                </c:pt>
                <c:pt idx="5">
                  <c:v>17.5</c:v>
                </c:pt>
                <c:pt idx="6">
                  <c:v>18.399999999999999</c:v>
                </c:pt>
                <c:pt idx="7">
                  <c:v>18.7</c:v>
                </c:pt>
                <c:pt idx="8">
                  <c:v>19</c:v>
                </c:pt>
                <c:pt idx="9">
                  <c:v>20.3</c:v>
                </c:pt>
                <c:pt idx="10">
                  <c:v>21.6</c:v>
                </c:pt>
                <c:pt idx="11">
                  <c:v>22.4</c:v>
                </c:pt>
                <c:pt idx="12">
                  <c:v>23.6</c:v>
                </c:pt>
                <c:pt idx="13">
                  <c:v>23.3</c:v>
                </c:pt>
                <c:pt idx="14">
                  <c:v>22.163</c:v>
                </c:pt>
                <c:pt idx="15">
                  <c:v>22.422000000000001</c:v>
                </c:pt>
                <c:pt idx="16">
                  <c:v>21.8</c:v>
                </c:pt>
                <c:pt idx="17">
                  <c:v>23.097326194997855</c:v>
                </c:pt>
                <c:pt idx="18">
                  <c:v>23.047647167528822</c:v>
                </c:pt>
                <c:pt idx="19">
                  <c:v>23.451000000000001</c:v>
                </c:pt>
                <c:pt idx="20" formatCode="0.00">
                  <c:v>17.59</c:v>
                </c:pt>
                <c:pt idx="21" formatCode="0.00">
                  <c:v>17.63</c:v>
                </c:pt>
              </c:numCache>
            </c:numRef>
          </c:val>
          <c:extLst>
            <c:ext xmlns:c16="http://schemas.microsoft.com/office/drawing/2014/chart" uri="{C3380CC4-5D6E-409C-BE32-E72D297353CC}">
              <c16:uniqueId val="{00000002-56E0-4AC0-9774-D071CD0A469C}"/>
            </c:ext>
          </c:extLst>
        </c:ser>
        <c:ser>
          <c:idx val="3"/>
          <c:order val="3"/>
          <c:tx>
            <c:strRef>
              <c:f>kött!$A$9</c:f>
              <c:strCache>
                <c:ptCount val="1"/>
                <c:pt idx="0">
                  <c:v>Fårkött</c:v>
                </c:pt>
              </c:strCache>
            </c:strRef>
          </c:tx>
          <c:spPr>
            <a:pattFill prst="ltHorz">
              <a:fgClr>
                <a:schemeClr val="bg1"/>
              </a:fgClr>
              <a:bgClr>
                <a:srgbClr val="E07A0A"/>
              </a:bgClr>
            </a:pattFill>
            <a:ln w="3175">
              <a:solidFill>
                <a:srgbClr val="E07A0A"/>
              </a:solidFill>
            </a:ln>
            <a:effectLst/>
          </c:spPr>
          <c:invertIfNegative val="0"/>
          <c:cat>
            <c:strRef>
              <c:f>kött!$P$5:$AK$5</c:f>
              <c:strCache>
                <c:ptCount val="22"/>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pt idx="19">
                  <c:v>2023</c:v>
                </c:pt>
                <c:pt idx="20">
                  <c:v>2023-Q1-3</c:v>
                </c:pt>
                <c:pt idx="21">
                  <c:v>2024 Q1-3</c:v>
                </c:pt>
              </c:strCache>
            </c:strRef>
          </c:cat>
          <c:val>
            <c:numRef>
              <c:f>kött!$P$9:$AK$9</c:f>
              <c:numCache>
                <c:formatCode>0.0</c:formatCode>
                <c:ptCount val="22"/>
                <c:pt idx="0">
                  <c:v>1</c:v>
                </c:pt>
                <c:pt idx="1">
                  <c:v>1.18</c:v>
                </c:pt>
                <c:pt idx="2">
                  <c:v>1.31</c:v>
                </c:pt>
                <c:pt idx="3">
                  <c:v>1.33</c:v>
                </c:pt>
                <c:pt idx="4">
                  <c:v>1.42</c:v>
                </c:pt>
                <c:pt idx="5">
                  <c:v>1.61</c:v>
                </c:pt>
                <c:pt idx="6">
                  <c:v>1.43</c:v>
                </c:pt>
                <c:pt idx="7">
                  <c:v>1.56</c:v>
                </c:pt>
                <c:pt idx="8">
                  <c:v>1.6</c:v>
                </c:pt>
                <c:pt idx="9">
                  <c:v>1.65</c:v>
                </c:pt>
                <c:pt idx="10">
                  <c:v>1.72</c:v>
                </c:pt>
                <c:pt idx="11">
                  <c:v>1.76</c:v>
                </c:pt>
                <c:pt idx="12">
                  <c:v>1.86</c:v>
                </c:pt>
                <c:pt idx="13">
                  <c:v>1.9</c:v>
                </c:pt>
                <c:pt idx="14">
                  <c:v>1.86</c:v>
                </c:pt>
                <c:pt idx="15">
                  <c:v>1.7</c:v>
                </c:pt>
                <c:pt idx="16">
                  <c:v>1.68</c:v>
                </c:pt>
                <c:pt idx="17">
                  <c:v>1.49</c:v>
                </c:pt>
                <c:pt idx="18">
                  <c:v>1.57</c:v>
                </c:pt>
                <c:pt idx="19">
                  <c:v>1.6080000000000001</c:v>
                </c:pt>
                <c:pt idx="20" formatCode="0.00">
                  <c:v>1.2</c:v>
                </c:pt>
                <c:pt idx="21" formatCode="0.00">
                  <c:v>1.17</c:v>
                </c:pt>
              </c:numCache>
            </c:numRef>
          </c:val>
          <c:extLst>
            <c:ext xmlns:c16="http://schemas.microsoft.com/office/drawing/2014/chart" uri="{C3380CC4-5D6E-409C-BE32-E72D297353CC}">
              <c16:uniqueId val="{00000003-56E0-4AC0-9774-D071CD0A469C}"/>
            </c:ext>
          </c:extLst>
        </c:ser>
        <c:ser>
          <c:idx val="4"/>
          <c:order val="4"/>
          <c:tx>
            <c:strRef>
              <c:f>kött!$A$10</c:f>
              <c:strCache>
                <c:ptCount val="1"/>
                <c:pt idx="0">
                  <c:v>Övrigt kött</c:v>
                </c:pt>
              </c:strCache>
            </c:strRef>
          </c:tx>
          <c:spPr>
            <a:pattFill prst="ltUpDiag">
              <a:fgClr>
                <a:schemeClr val="bg1"/>
              </a:fgClr>
              <a:bgClr>
                <a:srgbClr val="7DA117"/>
              </a:bgClr>
            </a:pattFill>
            <a:ln w="3175">
              <a:solidFill>
                <a:srgbClr val="7DA117"/>
              </a:solidFill>
            </a:ln>
            <a:effectLst/>
          </c:spPr>
          <c:invertIfNegative val="0"/>
          <c:cat>
            <c:strRef>
              <c:f>kött!$P$5:$AK$5</c:f>
              <c:strCache>
                <c:ptCount val="22"/>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pt idx="19">
                  <c:v>2023</c:v>
                </c:pt>
                <c:pt idx="20">
                  <c:v>2023-Q1-3</c:v>
                </c:pt>
                <c:pt idx="21">
                  <c:v>2024 Q1-3</c:v>
                </c:pt>
              </c:strCache>
            </c:strRef>
          </c:cat>
          <c:val>
            <c:numRef>
              <c:f>kött!$P$10:$AK$10</c:f>
              <c:numCache>
                <c:formatCode>0.0</c:formatCode>
                <c:ptCount val="22"/>
                <c:pt idx="0">
                  <c:v>4.2811702211289422</c:v>
                </c:pt>
                <c:pt idx="1">
                  <c:v>4.1586431782148701</c:v>
                </c:pt>
                <c:pt idx="2">
                  <c:v>3.9373282728949697</c:v>
                </c:pt>
                <c:pt idx="3">
                  <c:v>3.8334890379327184</c:v>
                </c:pt>
                <c:pt idx="4">
                  <c:v>3.9</c:v>
                </c:pt>
                <c:pt idx="5">
                  <c:v>3.9</c:v>
                </c:pt>
                <c:pt idx="6">
                  <c:v>4</c:v>
                </c:pt>
                <c:pt idx="7">
                  <c:v>3.8</c:v>
                </c:pt>
                <c:pt idx="8">
                  <c:v>3.8000000000000003</c:v>
                </c:pt>
                <c:pt idx="9">
                  <c:v>3.6280000000000001</c:v>
                </c:pt>
                <c:pt idx="10">
                  <c:v>3.5</c:v>
                </c:pt>
                <c:pt idx="11">
                  <c:v>3.42</c:v>
                </c:pt>
                <c:pt idx="12">
                  <c:v>3.41</c:v>
                </c:pt>
                <c:pt idx="13">
                  <c:v>3.43</c:v>
                </c:pt>
                <c:pt idx="14">
                  <c:v>3.37</c:v>
                </c:pt>
                <c:pt idx="15">
                  <c:v>3.5</c:v>
                </c:pt>
                <c:pt idx="16">
                  <c:v>3.6100000000000003</c:v>
                </c:pt>
                <c:pt idx="17">
                  <c:v>3.3</c:v>
                </c:pt>
                <c:pt idx="18">
                  <c:v>3.18</c:v>
                </c:pt>
                <c:pt idx="19">
                  <c:v>3.157</c:v>
                </c:pt>
                <c:pt idx="20">
                  <c:v>2.36775</c:v>
                </c:pt>
                <c:pt idx="21">
                  <c:v>2.36775</c:v>
                </c:pt>
              </c:numCache>
            </c:numRef>
          </c:val>
          <c:extLst>
            <c:ext xmlns:c16="http://schemas.microsoft.com/office/drawing/2014/chart" uri="{C3380CC4-5D6E-409C-BE32-E72D297353CC}">
              <c16:uniqueId val="{00000004-56E0-4AC0-9774-D071CD0A469C}"/>
            </c:ext>
          </c:extLst>
        </c:ser>
        <c:dLbls>
          <c:showLegendKey val="0"/>
          <c:showVal val="0"/>
          <c:showCatName val="0"/>
          <c:showSerName val="0"/>
          <c:showPercent val="0"/>
          <c:showBubbleSize val="0"/>
        </c:dLbls>
        <c:gapWidth val="95"/>
        <c:overlap val="100"/>
        <c:axId val="800228943"/>
        <c:axId val="832394911"/>
      </c:barChart>
      <c:catAx>
        <c:axId val="80022894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832394911"/>
        <c:crosses val="autoZero"/>
        <c:auto val="1"/>
        <c:lblAlgn val="ctr"/>
        <c:lblOffset val="100"/>
        <c:noMultiLvlLbl val="0"/>
      </c:catAx>
      <c:valAx>
        <c:axId val="832394911"/>
        <c:scaling>
          <c:orientation val="minMax"/>
          <c:max val="9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sv-SE"/>
                  <a:t>kg/capita slaktad vikt</a:t>
                </a:r>
              </a:p>
            </c:rich>
          </c:tx>
          <c:overlay val="0"/>
          <c:spPr>
            <a:noFill/>
            <a:ln>
              <a:noFill/>
            </a:ln>
            <a:effectLst/>
          </c:spPr>
          <c:txPr>
            <a:bodyPr rot="-54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title>
        <c:numFmt formatCode="0" sourceLinked="0"/>
        <c:majorTickMark val="none"/>
        <c:minorTickMark val="none"/>
        <c:tickLblPos val="nextTo"/>
        <c:spPr>
          <a:noFill/>
          <a:ln>
            <a:solidFill>
              <a:srgbClr val="D9D9D9"/>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800228943"/>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dTable>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200">
          <a:solidFill>
            <a:sysClr val="windowText" lastClr="000000"/>
          </a:solidFill>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4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sv-SE"/>
              <a:t>Konsumtion av mejeriprodukter</a:t>
            </a:r>
          </a:p>
        </c:rich>
      </c:tx>
      <c:overlay val="0"/>
      <c:spPr>
        <a:noFill/>
        <a:ln>
          <a:noFill/>
        </a:ln>
        <a:effectLst/>
      </c:spPr>
      <c:txPr>
        <a:bodyPr rot="0" spcFirstLastPara="1" vertOverflow="ellipsis" vert="horz" wrap="square" anchor="ctr" anchorCtr="1"/>
        <a:lstStyle/>
        <a:p>
          <a:pPr>
            <a:defRPr sz="144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sv-SE"/>
        </a:p>
      </c:txPr>
    </c:title>
    <c:autoTitleDeleted val="0"/>
    <c:plotArea>
      <c:layout/>
      <c:barChart>
        <c:barDir val="col"/>
        <c:grouping val="clustered"/>
        <c:varyColors val="0"/>
        <c:ser>
          <c:idx val="1"/>
          <c:order val="1"/>
          <c:tx>
            <c:strRef>
              <c:f>mejeri!$A$7</c:f>
              <c:strCache>
                <c:ptCount val="1"/>
                <c:pt idx="0">
                  <c:v>Grädde</c:v>
                </c:pt>
              </c:strCache>
            </c:strRef>
          </c:tx>
          <c:spPr>
            <a:pattFill prst="openDmnd">
              <a:fgClr>
                <a:schemeClr val="bg1"/>
              </a:fgClr>
              <a:bgClr>
                <a:srgbClr val="ED1C24"/>
              </a:bgClr>
            </a:pattFill>
            <a:ln w="3175">
              <a:solidFill>
                <a:srgbClr val="ED1C24"/>
              </a:solidFill>
            </a:ln>
            <a:effectLst/>
          </c:spPr>
          <c:invertIfNegative val="0"/>
          <c:cat>
            <c:strRef>
              <c:f>mejeri!$U$4:$AD$4</c:f>
              <c:strCache>
                <c:ptCount val="10"/>
                <c:pt idx="0">
                  <c:v>2014</c:v>
                </c:pt>
                <c:pt idx="1">
                  <c:v>2015</c:v>
                </c:pt>
                <c:pt idx="2">
                  <c:v>2016</c:v>
                </c:pt>
                <c:pt idx="3">
                  <c:v>2017</c:v>
                </c:pt>
                <c:pt idx="4">
                  <c:v>2018</c:v>
                </c:pt>
                <c:pt idx="5">
                  <c:v>2019</c:v>
                </c:pt>
                <c:pt idx="6">
                  <c:v>2020</c:v>
                </c:pt>
                <c:pt idx="7">
                  <c:v>2021</c:v>
                </c:pt>
                <c:pt idx="8">
                  <c:v>2022</c:v>
                </c:pt>
                <c:pt idx="9">
                  <c:v>2023</c:v>
                </c:pt>
              </c:strCache>
            </c:strRef>
          </c:cat>
          <c:val>
            <c:numRef>
              <c:f>mejeri!$U$7:$AD$7</c:f>
              <c:numCache>
                <c:formatCode>#\ ##0.0</c:formatCode>
                <c:ptCount val="10"/>
                <c:pt idx="0">
                  <c:v>13.9</c:v>
                </c:pt>
                <c:pt idx="1">
                  <c:v>14.8</c:v>
                </c:pt>
                <c:pt idx="2">
                  <c:v>14.8</c:v>
                </c:pt>
                <c:pt idx="3">
                  <c:v>12.9</c:v>
                </c:pt>
                <c:pt idx="4">
                  <c:v>9.8000000000000007</c:v>
                </c:pt>
                <c:pt idx="5">
                  <c:v>9.1999999999999993</c:v>
                </c:pt>
                <c:pt idx="6">
                  <c:v>9.1999999999999993</c:v>
                </c:pt>
                <c:pt idx="7">
                  <c:v>8</c:v>
                </c:pt>
                <c:pt idx="8">
                  <c:v>7.3</c:v>
                </c:pt>
                <c:pt idx="9">
                  <c:v>7.3</c:v>
                </c:pt>
              </c:numCache>
            </c:numRef>
          </c:val>
          <c:extLst>
            <c:ext xmlns:c16="http://schemas.microsoft.com/office/drawing/2014/chart" uri="{C3380CC4-5D6E-409C-BE32-E72D297353CC}">
              <c16:uniqueId val="{00000001-569D-45B0-A3AD-B19E902A2DAE}"/>
            </c:ext>
          </c:extLst>
        </c:ser>
        <c:ser>
          <c:idx val="2"/>
          <c:order val="2"/>
          <c:tx>
            <c:strRef>
              <c:f>mejeri!$A$8</c:f>
              <c:strCache>
                <c:ptCount val="1"/>
                <c:pt idx="0">
                  <c:v>Mjölkpulver</c:v>
                </c:pt>
              </c:strCache>
            </c:strRef>
          </c:tx>
          <c:spPr>
            <a:pattFill prst="ltHorz">
              <a:fgClr>
                <a:schemeClr val="bg1"/>
              </a:fgClr>
              <a:bgClr>
                <a:srgbClr val="E07A0A"/>
              </a:bgClr>
            </a:pattFill>
            <a:ln w="3175">
              <a:solidFill>
                <a:srgbClr val="E07A0A"/>
              </a:solidFill>
            </a:ln>
            <a:effectLst/>
          </c:spPr>
          <c:invertIfNegative val="0"/>
          <c:cat>
            <c:strRef>
              <c:f>mejeri!$U$4:$AD$4</c:f>
              <c:strCache>
                <c:ptCount val="10"/>
                <c:pt idx="0">
                  <c:v>2014</c:v>
                </c:pt>
                <c:pt idx="1">
                  <c:v>2015</c:v>
                </c:pt>
                <c:pt idx="2">
                  <c:v>2016</c:v>
                </c:pt>
                <c:pt idx="3">
                  <c:v>2017</c:v>
                </c:pt>
                <c:pt idx="4">
                  <c:v>2018</c:v>
                </c:pt>
                <c:pt idx="5">
                  <c:v>2019</c:v>
                </c:pt>
                <c:pt idx="6">
                  <c:v>2020</c:v>
                </c:pt>
                <c:pt idx="7">
                  <c:v>2021</c:v>
                </c:pt>
                <c:pt idx="8">
                  <c:v>2022</c:v>
                </c:pt>
                <c:pt idx="9">
                  <c:v>2023</c:v>
                </c:pt>
              </c:strCache>
            </c:strRef>
          </c:cat>
          <c:val>
            <c:numRef>
              <c:f>mejeri!$U$8:$AD$8</c:f>
              <c:numCache>
                <c:formatCode>#\ ##0.0</c:formatCode>
                <c:ptCount val="10"/>
                <c:pt idx="0">
                  <c:v>0.4</c:v>
                </c:pt>
                <c:pt idx="1">
                  <c:v>0</c:v>
                </c:pt>
                <c:pt idx="2">
                  <c:v>0</c:v>
                </c:pt>
                <c:pt idx="3">
                  <c:v>0.9</c:v>
                </c:pt>
                <c:pt idx="4">
                  <c:v>1.6</c:v>
                </c:pt>
                <c:pt idx="5">
                  <c:v>1.4</c:v>
                </c:pt>
                <c:pt idx="6">
                  <c:v>0.2</c:v>
                </c:pt>
                <c:pt idx="7">
                  <c:v>0</c:v>
                </c:pt>
                <c:pt idx="8">
                  <c:v>0</c:v>
                </c:pt>
                <c:pt idx="9">
                  <c:v>0</c:v>
                </c:pt>
              </c:numCache>
            </c:numRef>
          </c:val>
          <c:extLst>
            <c:ext xmlns:c16="http://schemas.microsoft.com/office/drawing/2014/chart" uri="{C3380CC4-5D6E-409C-BE32-E72D297353CC}">
              <c16:uniqueId val="{00000002-569D-45B0-A3AD-B19E902A2DAE}"/>
            </c:ext>
          </c:extLst>
        </c:ser>
        <c:ser>
          <c:idx val="3"/>
          <c:order val="3"/>
          <c:tx>
            <c:strRef>
              <c:f>mejeri!$A$9</c:f>
              <c:strCache>
                <c:ptCount val="1"/>
                <c:pt idx="0">
                  <c:v>Syrade produkter</c:v>
                </c:pt>
              </c:strCache>
            </c:strRef>
          </c:tx>
          <c:spPr>
            <a:pattFill prst="ltUpDiag">
              <a:fgClr>
                <a:schemeClr val="bg1"/>
              </a:fgClr>
              <a:bgClr>
                <a:srgbClr val="7DA117"/>
              </a:bgClr>
            </a:pattFill>
            <a:ln w="3175">
              <a:solidFill>
                <a:srgbClr val="7DA117"/>
              </a:solidFill>
            </a:ln>
            <a:effectLst/>
          </c:spPr>
          <c:invertIfNegative val="0"/>
          <c:cat>
            <c:strRef>
              <c:f>mejeri!$U$4:$AD$4</c:f>
              <c:strCache>
                <c:ptCount val="10"/>
                <c:pt idx="0">
                  <c:v>2014</c:v>
                </c:pt>
                <c:pt idx="1">
                  <c:v>2015</c:v>
                </c:pt>
                <c:pt idx="2">
                  <c:v>2016</c:v>
                </c:pt>
                <c:pt idx="3">
                  <c:v>2017</c:v>
                </c:pt>
                <c:pt idx="4">
                  <c:v>2018</c:v>
                </c:pt>
                <c:pt idx="5">
                  <c:v>2019</c:v>
                </c:pt>
                <c:pt idx="6">
                  <c:v>2020</c:v>
                </c:pt>
                <c:pt idx="7">
                  <c:v>2021</c:v>
                </c:pt>
                <c:pt idx="8">
                  <c:v>2022</c:v>
                </c:pt>
                <c:pt idx="9">
                  <c:v>2023</c:v>
                </c:pt>
              </c:strCache>
            </c:strRef>
          </c:cat>
          <c:val>
            <c:numRef>
              <c:f>mejeri!$U$9:$AD$9</c:f>
              <c:numCache>
                <c:formatCode>#\ ##0.0</c:formatCode>
                <c:ptCount val="10"/>
                <c:pt idx="0">
                  <c:v>35</c:v>
                </c:pt>
                <c:pt idx="1">
                  <c:v>34.1</c:v>
                </c:pt>
                <c:pt idx="2">
                  <c:v>32.6</c:v>
                </c:pt>
                <c:pt idx="3">
                  <c:v>31</c:v>
                </c:pt>
                <c:pt idx="4">
                  <c:v>29.7</c:v>
                </c:pt>
                <c:pt idx="5">
                  <c:v>29.4</c:v>
                </c:pt>
                <c:pt idx="6">
                  <c:v>28.9</c:v>
                </c:pt>
                <c:pt idx="7">
                  <c:v>28.5</c:v>
                </c:pt>
                <c:pt idx="8">
                  <c:v>27.7</c:v>
                </c:pt>
                <c:pt idx="9">
                  <c:v>27</c:v>
                </c:pt>
              </c:numCache>
            </c:numRef>
          </c:val>
          <c:extLst>
            <c:ext xmlns:c16="http://schemas.microsoft.com/office/drawing/2014/chart" uri="{C3380CC4-5D6E-409C-BE32-E72D297353CC}">
              <c16:uniqueId val="{00000003-569D-45B0-A3AD-B19E902A2DAE}"/>
            </c:ext>
          </c:extLst>
        </c:ser>
        <c:ser>
          <c:idx val="4"/>
          <c:order val="4"/>
          <c:tx>
            <c:strRef>
              <c:f>mejeri!$A$10</c:f>
              <c:strCache>
                <c:ptCount val="1"/>
                <c:pt idx="0">
                  <c:v>Smör</c:v>
                </c:pt>
              </c:strCache>
            </c:strRef>
          </c:tx>
          <c:spPr>
            <a:pattFill prst="narVert">
              <a:fgClr>
                <a:srgbClr val="179EDB"/>
              </a:fgClr>
              <a:bgClr>
                <a:schemeClr val="bg1"/>
              </a:bgClr>
            </a:pattFill>
            <a:ln w="3175">
              <a:solidFill>
                <a:srgbClr val="179EDB"/>
              </a:solidFill>
            </a:ln>
            <a:effectLst/>
          </c:spPr>
          <c:invertIfNegative val="0"/>
          <c:cat>
            <c:strRef>
              <c:f>mejeri!$U$4:$AD$4</c:f>
              <c:strCache>
                <c:ptCount val="10"/>
                <c:pt idx="0">
                  <c:v>2014</c:v>
                </c:pt>
                <c:pt idx="1">
                  <c:v>2015</c:v>
                </c:pt>
                <c:pt idx="2">
                  <c:v>2016</c:v>
                </c:pt>
                <c:pt idx="3">
                  <c:v>2017</c:v>
                </c:pt>
                <c:pt idx="4">
                  <c:v>2018</c:v>
                </c:pt>
                <c:pt idx="5">
                  <c:v>2019</c:v>
                </c:pt>
                <c:pt idx="6">
                  <c:v>2020</c:v>
                </c:pt>
                <c:pt idx="7">
                  <c:v>2021</c:v>
                </c:pt>
                <c:pt idx="8">
                  <c:v>2022</c:v>
                </c:pt>
                <c:pt idx="9">
                  <c:v>2023</c:v>
                </c:pt>
              </c:strCache>
            </c:strRef>
          </c:cat>
          <c:val>
            <c:numRef>
              <c:f>mejeri!$U$10:$AD$10</c:f>
              <c:numCache>
                <c:formatCode>#\ ##0.0</c:formatCode>
                <c:ptCount val="10"/>
                <c:pt idx="0">
                  <c:v>2.6</c:v>
                </c:pt>
                <c:pt idx="1">
                  <c:v>2.9</c:v>
                </c:pt>
                <c:pt idx="2">
                  <c:v>2.9</c:v>
                </c:pt>
                <c:pt idx="3">
                  <c:v>2.8</c:v>
                </c:pt>
                <c:pt idx="4">
                  <c:v>2.7</c:v>
                </c:pt>
                <c:pt idx="5">
                  <c:v>2.8</c:v>
                </c:pt>
                <c:pt idx="6">
                  <c:v>2.9</c:v>
                </c:pt>
                <c:pt idx="7">
                  <c:v>2.9</c:v>
                </c:pt>
                <c:pt idx="8">
                  <c:v>3</c:v>
                </c:pt>
                <c:pt idx="9">
                  <c:v>2.7</c:v>
                </c:pt>
              </c:numCache>
            </c:numRef>
          </c:val>
          <c:extLst>
            <c:ext xmlns:c16="http://schemas.microsoft.com/office/drawing/2014/chart" uri="{C3380CC4-5D6E-409C-BE32-E72D297353CC}">
              <c16:uniqueId val="{00000004-569D-45B0-A3AD-B19E902A2DAE}"/>
            </c:ext>
          </c:extLst>
        </c:ser>
        <c:ser>
          <c:idx val="5"/>
          <c:order val="5"/>
          <c:tx>
            <c:strRef>
              <c:f>mejeri!$A$11</c:f>
              <c:strCache>
                <c:ptCount val="1"/>
                <c:pt idx="0">
                  <c:v>Ost</c:v>
                </c:pt>
              </c:strCache>
            </c:strRef>
          </c:tx>
          <c:spPr>
            <a:pattFill prst="narHorz">
              <a:fgClr>
                <a:schemeClr val="bg1"/>
              </a:fgClr>
              <a:bgClr>
                <a:srgbClr val="ED1C24"/>
              </a:bgClr>
            </a:pattFill>
            <a:ln w="3175">
              <a:solidFill>
                <a:srgbClr val="ED1C24"/>
              </a:solidFill>
            </a:ln>
            <a:effectLst/>
          </c:spPr>
          <c:invertIfNegative val="0"/>
          <c:cat>
            <c:strRef>
              <c:f>mejeri!$U$4:$AD$4</c:f>
              <c:strCache>
                <c:ptCount val="10"/>
                <c:pt idx="0">
                  <c:v>2014</c:v>
                </c:pt>
                <c:pt idx="1">
                  <c:v>2015</c:v>
                </c:pt>
                <c:pt idx="2">
                  <c:v>2016</c:v>
                </c:pt>
                <c:pt idx="3">
                  <c:v>2017</c:v>
                </c:pt>
                <c:pt idx="4">
                  <c:v>2018</c:v>
                </c:pt>
                <c:pt idx="5">
                  <c:v>2019</c:v>
                </c:pt>
                <c:pt idx="6">
                  <c:v>2020</c:v>
                </c:pt>
                <c:pt idx="7">
                  <c:v>2021</c:v>
                </c:pt>
                <c:pt idx="8">
                  <c:v>2022</c:v>
                </c:pt>
                <c:pt idx="9">
                  <c:v>2023</c:v>
                </c:pt>
              </c:strCache>
            </c:strRef>
          </c:cat>
          <c:val>
            <c:numRef>
              <c:f>mejeri!$U$11:$AD$11</c:f>
              <c:numCache>
                <c:formatCode>#\ ##0.0</c:formatCode>
                <c:ptCount val="10"/>
                <c:pt idx="0">
                  <c:v>20.3</c:v>
                </c:pt>
                <c:pt idx="1">
                  <c:v>20.2</c:v>
                </c:pt>
                <c:pt idx="2">
                  <c:v>19.8</c:v>
                </c:pt>
                <c:pt idx="3">
                  <c:v>18.899999999999999</c:v>
                </c:pt>
                <c:pt idx="4">
                  <c:v>19</c:v>
                </c:pt>
                <c:pt idx="5">
                  <c:v>19.100000000000001</c:v>
                </c:pt>
                <c:pt idx="6">
                  <c:v>19.7</c:v>
                </c:pt>
                <c:pt idx="7">
                  <c:v>19.5</c:v>
                </c:pt>
                <c:pt idx="8">
                  <c:v>19</c:v>
                </c:pt>
                <c:pt idx="9">
                  <c:v>19.2</c:v>
                </c:pt>
              </c:numCache>
            </c:numRef>
          </c:val>
          <c:extLst>
            <c:ext xmlns:c16="http://schemas.microsoft.com/office/drawing/2014/chart" uri="{C3380CC4-5D6E-409C-BE32-E72D297353CC}">
              <c16:uniqueId val="{00000005-569D-45B0-A3AD-B19E902A2DAE}"/>
            </c:ext>
          </c:extLst>
        </c:ser>
        <c:dLbls>
          <c:showLegendKey val="0"/>
          <c:showVal val="0"/>
          <c:showCatName val="0"/>
          <c:showSerName val="0"/>
          <c:showPercent val="0"/>
          <c:showBubbleSize val="0"/>
        </c:dLbls>
        <c:gapWidth val="150"/>
        <c:axId val="800228943"/>
        <c:axId val="832394911"/>
      </c:barChart>
      <c:lineChart>
        <c:grouping val="standard"/>
        <c:varyColors val="0"/>
        <c:ser>
          <c:idx val="0"/>
          <c:order val="0"/>
          <c:tx>
            <c:strRef>
              <c:f>mejeri!$A$6</c:f>
              <c:strCache>
                <c:ptCount val="1"/>
                <c:pt idx="0">
                  <c:v>Mjölk</c:v>
                </c:pt>
              </c:strCache>
            </c:strRef>
          </c:tx>
          <c:spPr>
            <a:ln w="19050" cap="rnd">
              <a:solidFill>
                <a:srgbClr val="50BDED">
                  <a:lumMod val="50000"/>
                </a:srgbClr>
              </a:solidFill>
              <a:round/>
            </a:ln>
            <a:effectLst/>
          </c:spPr>
          <c:marker>
            <c:symbol val="none"/>
          </c:marker>
          <c:cat>
            <c:strRef>
              <c:f>mejeri!$U$4:$AD$4</c:f>
              <c:strCache>
                <c:ptCount val="10"/>
                <c:pt idx="0">
                  <c:v>2014</c:v>
                </c:pt>
                <c:pt idx="1">
                  <c:v>2015</c:v>
                </c:pt>
                <c:pt idx="2">
                  <c:v>2016</c:v>
                </c:pt>
                <c:pt idx="3">
                  <c:v>2017</c:v>
                </c:pt>
                <c:pt idx="4">
                  <c:v>2018</c:v>
                </c:pt>
                <c:pt idx="5">
                  <c:v>2019</c:v>
                </c:pt>
                <c:pt idx="6">
                  <c:v>2020</c:v>
                </c:pt>
                <c:pt idx="7">
                  <c:v>2021</c:v>
                </c:pt>
                <c:pt idx="8">
                  <c:v>2022</c:v>
                </c:pt>
                <c:pt idx="9">
                  <c:v>2023</c:v>
                </c:pt>
              </c:strCache>
            </c:strRef>
          </c:cat>
          <c:val>
            <c:numRef>
              <c:f>mejeri!$U$6:$AD$6</c:f>
              <c:numCache>
                <c:formatCode>#\ ##0.0</c:formatCode>
                <c:ptCount val="10"/>
                <c:pt idx="0">
                  <c:v>81.599999999999994</c:v>
                </c:pt>
                <c:pt idx="1">
                  <c:v>80.599999999999994</c:v>
                </c:pt>
                <c:pt idx="2">
                  <c:v>78.099999999999994</c:v>
                </c:pt>
                <c:pt idx="3">
                  <c:v>75.5</c:v>
                </c:pt>
                <c:pt idx="4">
                  <c:v>71.2</c:v>
                </c:pt>
                <c:pt idx="5">
                  <c:v>68.400000000000006</c:v>
                </c:pt>
                <c:pt idx="6">
                  <c:v>67.7</c:v>
                </c:pt>
                <c:pt idx="7">
                  <c:v>65.8</c:v>
                </c:pt>
                <c:pt idx="8">
                  <c:v>64</c:v>
                </c:pt>
                <c:pt idx="9">
                  <c:v>62.5</c:v>
                </c:pt>
              </c:numCache>
            </c:numRef>
          </c:val>
          <c:smooth val="0"/>
          <c:extLst>
            <c:ext xmlns:c16="http://schemas.microsoft.com/office/drawing/2014/chart" uri="{C3380CC4-5D6E-409C-BE32-E72D297353CC}">
              <c16:uniqueId val="{00000000-569D-45B0-A3AD-B19E902A2DAE}"/>
            </c:ext>
          </c:extLst>
        </c:ser>
        <c:dLbls>
          <c:showLegendKey val="0"/>
          <c:showVal val="0"/>
          <c:showCatName val="0"/>
          <c:showSerName val="0"/>
          <c:showPercent val="0"/>
          <c:showBubbleSize val="0"/>
        </c:dLbls>
        <c:marker val="1"/>
        <c:smooth val="0"/>
        <c:axId val="710083056"/>
        <c:axId val="710082072"/>
      </c:lineChart>
      <c:catAx>
        <c:axId val="80022894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832394911"/>
        <c:crosses val="autoZero"/>
        <c:auto val="1"/>
        <c:lblAlgn val="ctr"/>
        <c:lblOffset val="100"/>
        <c:noMultiLvlLbl val="0"/>
      </c:catAx>
      <c:valAx>
        <c:axId val="83239491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sv-SE"/>
                  <a:t>kg/capita allt utom mjölk</a:t>
                </a:r>
              </a:p>
            </c:rich>
          </c:tx>
          <c:layout>
            <c:manualLayout>
              <c:xMode val="edge"/>
              <c:yMode val="edge"/>
              <c:x val="7.5669376067265898E-2"/>
              <c:y val="0.31796551669406792"/>
            </c:manualLayout>
          </c:layout>
          <c:overlay val="0"/>
          <c:spPr>
            <a:noFill/>
            <a:ln>
              <a:noFill/>
            </a:ln>
            <a:effectLst/>
          </c:spPr>
          <c:txPr>
            <a:bodyPr rot="-54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title>
        <c:numFmt formatCode="#,##0" sourceLinked="0"/>
        <c:majorTickMark val="none"/>
        <c:minorTickMark val="none"/>
        <c:tickLblPos val="nextTo"/>
        <c:spPr>
          <a:noFill/>
          <a:ln>
            <a:solidFill>
              <a:srgbClr val="D9D9D9"/>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800228943"/>
        <c:crosses val="autoZero"/>
        <c:crossBetween val="between"/>
      </c:valAx>
      <c:valAx>
        <c:axId val="710082072"/>
        <c:scaling>
          <c:orientation val="minMax"/>
        </c:scaling>
        <c:delete val="0"/>
        <c:axPos val="r"/>
        <c:title>
          <c:tx>
            <c:rich>
              <a:bodyPr rot="-54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sv-SE"/>
                  <a:t>kg/capita mjölk</a:t>
                </a:r>
              </a:p>
            </c:rich>
          </c:tx>
          <c:layout>
            <c:manualLayout>
              <c:xMode val="edge"/>
              <c:yMode val="edge"/>
              <c:x val="0.96760453711978023"/>
              <c:y val="0.37731627613036328"/>
            </c:manualLayout>
          </c:layout>
          <c:overlay val="0"/>
          <c:spPr>
            <a:noFill/>
            <a:ln>
              <a:noFill/>
            </a:ln>
            <a:effectLst/>
          </c:spPr>
          <c:txPr>
            <a:bodyPr rot="-54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710083056"/>
        <c:crosses val="max"/>
        <c:crossBetween val="between"/>
      </c:valAx>
      <c:catAx>
        <c:axId val="710083056"/>
        <c:scaling>
          <c:orientation val="minMax"/>
        </c:scaling>
        <c:delete val="1"/>
        <c:axPos val="b"/>
        <c:numFmt formatCode="General" sourceLinked="1"/>
        <c:majorTickMark val="out"/>
        <c:minorTickMark val="none"/>
        <c:tickLblPos val="nextTo"/>
        <c:crossAx val="710082072"/>
        <c:crosses val="autoZero"/>
        <c:auto val="1"/>
        <c:lblAlgn val="ctr"/>
        <c:lblOffset val="100"/>
        <c:noMultiLvlLbl val="0"/>
      </c:cat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dTable>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200">
          <a:solidFill>
            <a:sysClr val="windowText" lastClr="000000"/>
          </a:solidFill>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4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sv-SE"/>
              <a:t>Konsumtion av mejeriprodukter 1995-2023 </a:t>
            </a:r>
          </a:p>
        </c:rich>
      </c:tx>
      <c:overlay val="0"/>
      <c:spPr>
        <a:noFill/>
        <a:ln>
          <a:noFill/>
        </a:ln>
        <a:effectLst/>
      </c:spPr>
      <c:txPr>
        <a:bodyPr rot="0" spcFirstLastPara="1" vertOverflow="ellipsis" vert="horz" wrap="square" anchor="ctr" anchorCtr="1"/>
        <a:lstStyle/>
        <a:p>
          <a:pPr>
            <a:defRPr sz="144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sv-SE"/>
        </a:p>
      </c:txPr>
    </c:title>
    <c:autoTitleDeleted val="0"/>
    <c:plotArea>
      <c:layout/>
      <c:barChart>
        <c:barDir val="col"/>
        <c:grouping val="clustered"/>
        <c:varyColors val="0"/>
        <c:ser>
          <c:idx val="0"/>
          <c:order val="0"/>
          <c:tx>
            <c:strRef>
              <c:f>mejeri!$B$4</c:f>
              <c:strCache>
                <c:ptCount val="1"/>
                <c:pt idx="0">
                  <c:v>1995</c:v>
                </c:pt>
              </c:strCache>
            </c:strRef>
          </c:tx>
          <c:spPr>
            <a:solidFill>
              <a:srgbClr val="0083BE"/>
            </a:solidFill>
            <a:ln w="3175">
              <a:solidFill>
                <a:srgbClr val="0083BE"/>
              </a:solidFill>
            </a:ln>
            <a:effectLst/>
          </c:spPr>
          <c:invertIfNegative val="0"/>
          <c:dLbls>
            <c:dLbl>
              <c:idx val="0"/>
              <c:layout>
                <c:manualLayout>
                  <c:x val="8.9445438282647581E-3"/>
                  <c:y val="-2.67916889227547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C-985A-41EB-9540-E453D7009470}"/>
                </c:ext>
              </c:extLst>
            </c:dLbl>
            <c:dLbl>
              <c:idx val="2"/>
              <c:delete val="1"/>
              <c:extLst>
                <c:ext xmlns:c15="http://schemas.microsoft.com/office/drawing/2012/chart" uri="{CE6537A1-D6FC-4f65-9D91-7224C49458BB}"/>
                <c:ext xmlns:c16="http://schemas.microsoft.com/office/drawing/2014/chart" uri="{C3380CC4-5D6E-409C-BE32-E72D297353CC}">
                  <c16:uniqueId val="{0000003B-985A-41EB-9540-E453D7009470}"/>
                </c:ext>
              </c:extLst>
            </c:dLbl>
            <c:dLbl>
              <c:idx val="4"/>
              <c:layout>
                <c:manualLayout>
                  <c:x val="7.1556350626118068E-3"/>
                  <c:y val="-1.607501335365282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E-985A-41EB-9540-E453D7009470}"/>
                </c:ext>
              </c:extLst>
            </c:dLbl>
            <c:spPr>
              <a:noFill/>
              <a:ln>
                <a:noFill/>
              </a:ln>
              <a:effectLst/>
            </c:spPr>
            <c:txPr>
              <a:bodyPr rot="5400000" spcFirstLastPara="1" vertOverflow="ellipsis" wrap="square" lIns="38100" tIns="19050" rIns="38100" bIns="19050" anchor="ctr" anchorCtr="1">
                <a:spAutoFit/>
              </a:bodyPr>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mejeri!$A$6:$A$11</c:f>
              <c:strCache>
                <c:ptCount val="6"/>
                <c:pt idx="0">
                  <c:v>Mjölk</c:v>
                </c:pt>
                <c:pt idx="1">
                  <c:v>Grädde</c:v>
                </c:pt>
                <c:pt idx="2">
                  <c:v>Mjölkpulver</c:v>
                </c:pt>
                <c:pt idx="3">
                  <c:v>Syrade produkter</c:v>
                </c:pt>
                <c:pt idx="4">
                  <c:v>Smör</c:v>
                </c:pt>
                <c:pt idx="5">
                  <c:v>Ost</c:v>
                </c:pt>
              </c:strCache>
            </c:strRef>
          </c:cat>
          <c:val>
            <c:numRef>
              <c:f>mejeri!$B$6:$B$11</c:f>
              <c:numCache>
                <c:formatCode>#\ ##0.0</c:formatCode>
                <c:ptCount val="6"/>
                <c:pt idx="0">
                  <c:v>119.6</c:v>
                </c:pt>
                <c:pt idx="1">
                  <c:v>10.1</c:v>
                </c:pt>
                <c:pt idx="2">
                  <c:v>2.8</c:v>
                </c:pt>
                <c:pt idx="3">
                  <c:v>28.3</c:v>
                </c:pt>
                <c:pt idx="4">
                  <c:v>0.6</c:v>
                </c:pt>
                <c:pt idx="5">
                  <c:v>16.3</c:v>
                </c:pt>
              </c:numCache>
            </c:numRef>
          </c:val>
          <c:extLst>
            <c:ext xmlns:c16="http://schemas.microsoft.com/office/drawing/2014/chart" uri="{C3380CC4-5D6E-409C-BE32-E72D297353CC}">
              <c16:uniqueId val="{00000000-569D-45B0-A3AD-B19E902A2DAE}"/>
            </c:ext>
          </c:extLst>
        </c:ser>
        <c:ser>
          <c:idx val="1"/>
          <c:order val="1"/>
          <c:tx>
            <c:strRef>
              <c:f>mejeri!$C$4</c:f>
              <c:strCache>
                <c:ptCount val="1"/>
                <c:pt idx="0">
                  <c:v>1996</c:v>
                </c:pt>
              </c:strCache>
            </c:strRef>
          </c:tx>
          <c:spPr>
            <a:pattFill prst="trellis">
              <a:fgClr>
                <a:srgbClr val="004165"/>
              </a:fgClr>
              <a:bgClr>
                <a:schemeClr val="bg1"/>
              </a:bgClr>
            </a:pattFill>
            <a:ln w="3175">
              <a:solidFill>
                <a:srgbClr val="004165"/>
              </a:solidFill>
            </a:ln>
            <a:effectLst/>
          </c:spPr>
          <c:invertIfNegative val="0"/>
          <c:cat>
            <c:strRef>
              <c:f>mejeri!$A$6:$A$11</c:f>
              <c:strCache>
                <c:ptCount val="6"/>
                <c:pt idx="0">
                  <c:v>Mjölk</c:v>
                </c:pt>
                <c:pt idx="1">
                  <c:v>Grädde</c:v>
                </c:pt>
                <c:pt idx="2">
                  <c:v>Mjölkpulver</c:v>
                </c:pt>
                <c:pt idx="3">
                  <c:v>Syrade produkter</c:v>
                </c:pt>
                <c:pt idx="4">
                  <c:v>Smör</c:v>
                </c:pt>
                <c:pt idx="5">
                  <c:v>Ost</c:v>
                </c:pt>
              </c:strCache>
            </c:strRef>
          </c:cat>
          <c:val>
            <c:numRef>
              <c:f>mejeri!$C$6:$C$11</c:f>
              <c:numCache>
                <c:formatCode>#\ ##0.0</c:formatCode>
                <c:ptCount val="6"/>
                <c:pt idx="0">
                  <c:v>120.4</c:v>
                </c:pt>
                <c:pt idx="1">
                  <c:v>10.4</c:v>
                </c:pt>
                <c:pt idx="2">
                  <c:v>3.6</c:v>
                </c:pt>
                <c:pt idx="3">
                  <c:v>27.5</c:v>
                </c:pt>
                <c:pt idx="4">
                  <c:v>1.4</c:v>
                </c:pt>
                <c:pt idx="5">
                  <c:v>16.8</c:v>
                </c:pt>
              </c:numCache>
            </c:numRef>
          </c:val>
          <c:extLst>
            <c:ext xmlns:c16="http://schemas.microsoft.com/office/drawing/2014/chart" uri="{C3380CC4-5D6E-409C-BE32-E72D297353CC}">
              <c16:uniqueId val="{00000001-569D-45B0-A3AD-B19E902A2DAE}"/>
            </c:ext>
          </c:extLst>
        </c:ser>
        <c:ser>
          <c:idx val="2"/>
          <c:order val="2"/>
          <c:tx>
            <c:strRef>
              <c:f>mejeri!$D$4</c:f>
              <c:strCache>
                <c:ptCount val="1"/>
                <c:pt idx="0">
                  <c:v>1997</c:v>
                </c:pt>
              </c:strCache>
            </c:strRef>
          </c:tx>
          <c:spPr>
            <a:pattFill prst="openDmnd">
              <a:fgClr>
                <a:schemeClr val="bg1"/>
              </a:fgClr>
              <a:bgClr>
                <a:srgbClr val="DC5034"/>
              </a:bgClr>
            </a:pattFill>
            <a:ln w="3175">
              <a:solidFill>
                <a:srgbClr val="DC5034"/>
              </a:solidFill>
            </a:ln>
            <a:effectLst/>
          </c:spPr>
          <c:invertIfNegative val="0"/>
          <c:cat>
            <c:strRef>
              <c:f>mejeri!$A$6:$A$11</c:f>
              <c:strCache>
                <c:ptCount val="6"/>
                <c:pt idx="0">
                  <c:v>Mjölk</c:v>
                </c:pt>
                <c:pt idx="1">
                  <c:v>Grädde</c:v>
                </c:pt>
                <c:pt idx="2">
                  <c:v>Mjölkpulver</c:v>
                </c:pt>
                <c:pt idx="3">
                  <c:v>Syrade produkter</c:v>
                </c:pt>
                <c:pt idx="4">
                  <c:v>Smör</c:v>
                </c:pt>
                <c:pt idx="5">
                  <c:v>Ost</c:v>
                </c:pt>
              </c:strCache>
            </c:strRef>
          </c:cat>
          <c:val>
            <c:numRef>
              <c:f>mejeri!$D$6:$D$11</c:f>
              <c:numCache>
                <c:formatCode>#\ ##0.0</c:formatCode>
                <c:ptCount val="6"/>
                <c:pt idx="0">
                  <c:v>116.9</c:v>
                </c:pt>
                <c:pt idx="1">
                  <c:v>10.4</c:v>
                </c:pt>
                <c:pt idx="2">
                  <c:v>2.6</c:v>
                </c:pt>
                <c:pt idx="3">
                  <c:v>27</c:v>
                </c:pt>
                <c:pt idx="4">
                  <c:v>1.3</c:v>
                </c:pt>
                <c:pt idx="5">
                  <c:v>15.5</c:v>
                </c:pt>
              </c:numCache>
            </c:numRef>
          </c:val>
          <c:extLst>
            <c:ext xmlns:c16="http://schemas.microsoft.com/office/drawing/2014/chart" uri="{C3380CC4-5D6E-409C-BE32-E72D297353CC}">
              <c16:uniqueId val="{00000002-569D-45B0-A3AD-B19E902A2DAE}"/>
            </c:ext>
          </c:extLst>
        </c:ser>
        <c:ser>
          <c:idx val="3"/>
          <c:order val="3"/>
          <c:tx>
            <c:strRef>
              <c:f>mejeri!$E$4</c:f>
              <c:strCache>
                <c:ptCount val="1"/>
                <c:pt idx="0">
                  <c:v>1998</c:v>
                </c:pt>
              </c:strCache>
            </c:strRef>
          </c:tx>
          <c:spPr>
            <a:pattFill prst="ltHorz">
              <a:fgClr>
                <a:schemeClr val="bg1"/>
              </a:fgClr>
              <a:bgClr>
                <a:srgbClr val="00B299"/>
              </a:bgClr>
            </a:pattFill>
            <a:ln w="3175">
              <a:solidFill>
                <a:srgbClr val="00B299"/>
              </a:solidFill>
            </a:ln>
            <a:effectLst/>
          </c:spPr>
          <c:invertIfNegative val="0"/>
          <c:cat>
            <c:strRef>
              <c:f>mejeri!$A$6:$A$11</c:f>
              <c:strCache>
                <c:ptCount val="6"/>
                <c:pt idx="0">
                  <c:v>Mjölk</c:v>
                </c:pt>
                <c:pt idx="1">
                  <c:v>Grädde</c:v>
                </c:pt>
                <c:pt idx="2">
                  <c:v>Mjölkpulver</c:v>
                </c:pt>
                <c:pt idx="3">
                  <c:v>Syrade produkter</c:v>
                </c:pt>
                <c:pt idx="4">
                  <c:v>Smör</c:v>
                </c:pt>
                <c:pt idx="5">
                  <c:v>Ost</c:v>
                </c:pt>
              </c:strCache>
            </c:strRef>
          </c:cat>
          <c:val>
            <c:numRef>
              <c:f>mejeri!$E$6:$E$11</c:f>
              <c:numCache>
                <c:formatCode>#\ ##0.0</c:formatCode>
                <c:ptCount val="6"/>
                <c:pt idx="0">
                  <c:v>117.9</c:v>
                </c:pt>
                <c:pt idx="1">
                  <c:v>10.5</c:v>
                </c:pt>
                <c:pt idx="2">
                  <c:v>1.9</c:v>
                </c:pt>
                <c:pt idx="3">
                  <c:v>30.2</c:v>
                </c:pt>
                <c:pt idx="4">
                  <c:v>1.6</c:v>
                </c:pt>
                <c:pt idx="5">
                  <c:v>16.3</c:v>
                </c:pt>
              </c:numCache>
            </c:numRef>
          </c:val>
          <c:extLst>
            <c:ext xmlns:c16="http://schemas.microsoft.com/office/drawing/2014/chart" uri="{C3380CC4-5D6E-409C-BE32-E72D297353CC}">
              <c16:uniqueId val="{00000003-569D-45B0-A3AD-B19E902A2DAE}"/>
            </c:ext>
          </c:extLst>
        </c:ser>
        <c:ser>
          <c:idx val="4"/>
          <c:order val="4"/>
          <c:tx>
            <c:strRef>
              <c:f>mejeri!$F$4</c:f>
              <c:strCache>
                <c:ptCount val="1"/>
                <c:pt idx="0">
                  <c:v>1999</c:v>
                </c:pt>
              </c:strCache>
            </c:strRef>
          </c:tx>
          <c:spPr>
            <a:pattFill prst="ltUpDiag">
              <a:fgClr>
                <a:schemeClr val="bg1"/>
              </a:fgClr>
              <a:bgClr>
                <a:srgbClr val="668013"/>
              </a:bgClr>
            </a:pattFill>
            <a:ln w="3175">
              <a:solidFill>
                <a:srgbClr val="668013"/>
              </a:solidFill>
            </a:ln>
            <a:effectLst/>
          </c:spPr>
          <c:invertIfNegative val="0"/>
          <c:cat>
            <c:strRef>
              <c:f>mejeri!$A$6:$A$11</c:f>
              <c:strCache>
                <c:ptCount val="6"/>
                <c:pt idx="0">
                  <c:v>Mjölk</c:v>
                </c:pt>
                <c:pt idx="1">
                  <c:v>Grädde</c:v>
                </c:pt>
                <c:pt idx="2">
                  <c:v>Mjölkpulver</c:v>
                </c:pt>
                <c:pt idx="3">
                  <c:v>Syrade produkter</c:v>
                </c:pt>
                <c:pt idx="4">
                  <c:v>Smör</c:v>
                </c:pt>
                <c:pt idx="5">
                  <c:v>Ost</c:v>
                </c:pt>
              </c:strCache>
            </c:strRef>
          </c:cat>
          <c:val>
            <c:numRef>
              <c:f>mejeri!$F$6:$F$11</c:f>
              <c:numCache>
                <c:formatCode>#\ ##0.0</c:formatCode>
                <c:ptCount val="6"/>
                <c:pt idx="0">
                  <c:v>115.4</c:v>
                </c:pt>
                <c:pt idx="1">
                  <c:v>10.6</c:v>
                </c:pt>
                <c:pt idx="2">
                  <c:v>3.1</c:v>
                </c:pt>
                <c:pt idx="3">
                  <c:v>31.4</c:v>
                </c:pt>
                <c:pt idx="4">
                  <c:v>1.1000000000000001</c:v>
                </c:pt>
                <c:pt idx="5">
                  <c:v>17</c:v>
                </c:pt>
              </c:numCache>
            </c:numRef>
          </c:val>
          <c:extLst>
            <c:ext xmlns:c16="http://schemas.microsoft.com/office/drawing/2014/chart" uri="{C3380CC4-5D6E-409C-BE32-E72D297353CC}">
              <c16:uniqueId val="{00000004-569D-45B0-A3AD-B19E902A2DAE}"/>
            </c:ext>
          </c:extLst>
        </c:ser>
        <c:ser>
          <c:idx val="5"/>
          <c:order val="5"/>
          <c:tx>
            <c:strRef>
              <c:f>mejeri!$G$4</c:f>
              <c:strCache>
                <c:ptCount val="1"/>
                <c:pt idx="0">
                  <c:v>2000</c:v>
                </c:pt>
              </c:strCache>
            </c:strRef>
          </c:tx>
          <c:spPr>
            <a:pattFill prst="narVert">
              <a:fgClr>
                <a:srgbClr val="BCA600"/>
              </a:fgClr>
              <a:bgClr>
                <a:schemeClr val="bg1"/>
              </a:bgClr>
            </a:pattFill>
            <a:ln w="3175">
              <a:solidFill>
                <a:srgbClr val="BCA600"/>
              </a:solidFill>
            </a:ln>
            <a:effectLst/>
          </c:spPr>
          <c:invertIfNegative val="0"/>
          <c:cat>
            <c:strRef>
              <c:f>mejeri!$A$6:$A$11</c:f>
              <c:strCache>
                <c:ptCount val="6"/>
                <c:pt idx="0">
                  <c:v>Mjölk</c:v>
                </c:pt>
                <c:pt idx="1">
                  <c:v>Grädde</c:v>
                </c:pt>
                <c:pt idx="2">
                  <c:v>Mjölkpulver</c:v>
                </c:pt>
                <c:pt idx="3">
                  <c:v>Syrade produkter</c:v>
                </c:pt>
                <c:pt idx="4">
                  <c:v>Smör</c:v>
                </c:pt>
                <c:pt idx="5">
                  <c:v>Ost</c:v>
                </c:pt>
              </c:strCache>
            </c:strRef>
          </c:cat>
          <c:val>
            <c:numRef>
              <c:f>mejeri!$G$6:$G$11</c:f>
              <c:numCache>
                <c:formatCode>#\ ##0.0</c:formatCode>
                <c:ptCount val="6"/>
                <c:pt idx="0">
                  <c:v>113.6</c:v>
                </c:pt>
                <c:pt idx="1">
                  <c:v>10.8</c:v>
                </c:pt>
                <c:pt idx="2">
                  <c:v>3.3</c:v>
                </c:pt>
                <c:pt idx="3">
                  <c:v>30.6</c:v>
                </c:pt>
                <c:pt idx="4">
                  <c:v>1.4</c:v>
                </c:pt>
                <c:pt idx="5">
                  <c:v>16.600000000000001</c:v>
                </c:pt>
              </c:numCache>
            </c:numRef>
          </c:val>
          <c:extLst>
            <c:ext xmlns:c16="http://schemas.microsoft.com/office/drawing/2014/chart" uri="{C3380CC4-5D6E-409C-BE32-E72D297353CC}">
              <c16:uniqueId val="{00000005-569D-45B0-A3AD-B19E902A2DAE}"/>
            </c:ext>
          </c:extLst>
        </c:ser>
        <c:ser>
          <c:idx val="6"/>
          <c:order val="6"/>
          <c:tx>
            <c:strRef>
              <c:f>mejeri!$H$4</c:f>
              <c:strCache>
                <c:ptCount val="1"/>
                <c:pt idx="0">
                  <c:v>2001</c:v>
                </c:pt>
              </c:strCache>
            </c:strRef>
          </c:tx>
          <c:spPr>
            <a:pattFill prst="narHorz">
              <a:fgClr>
                <a:schemeClr val="bg1"/>
              </a:fgClr>
              <a:bgClr>
                <a:srgbClr val="DC5034"/>
              </a:bgClr>
            </a:pattFill>
            <a:ln w="3175">
              <a:solidFill>
                <a:srgbClr val="DC5034"/>
              </a:solidFill>
            </a:ln>
            <a:effectLst/>
          </c:spPr>
          <c:invertIfNegative val="0"/>
          <c:cat>
            <c:strRef>
              <c:f>mejeri!$A$6:$A$11</c:f>
              <c:strCache>
                <c:ptCount val="6"/>
                <c:pt idx="0">
                  <c:v>Mjölk</c:v>
                </c:pt>
                <c:pt idx="1">
                  <c:v>Grädde</c:v>
                </c:pt>
                <c:pt idx="2">
                  <c:v>Mjölkpulver</c:v>
                </c:pt>
                <c:pt idx="3">
                  <c:v>Syrade produkter</c:v>
                </c:pt>
                <c:pt idx="4">
                  <c:v>Smör</c:v>
                </c:pt>
                <c:pt idx="5">
                  <c:v>Ost</c:v>
                </c:pt>
              </c:strCache>
            </c:strRef>
          </c:cat>
          <c:val>
            <c:numRef>
              <c:f>mejeri!$H$6:$H$11</c:f>
              <c:numCache>
                <c:formatCode>#\ ##0.0</c:formatCode>
                <c:ptCount val="6"/>
                <c:pt idx="0">
                  <c:v>111.8</c:v>
                </c:pt>
                <c:pt idx="1">
                  <c:v>11.2</c:v>
                </c:pt>
                <c:pt idx="2">
                  <c:v>3.5</c:v>
                </c:pt>
                <c:pt idx="3">
                  <c:v>31.9</c:v>
                </c:pt>
                <c:pt idx="4">
                  <c:v>1.3</c:v>
                </c:pt>
                <c:pt idx="5">
                  <c:v>16.7</c:v>
                </c:pt>
              </c:numCache>
            </c:numRef>
          </c:val>
          <c:extLst>
            <c:ext xmlns:c16="http://schemas.microsoft.com/office/drawing/2014/chart" uri="{C3380CC4-5D6E-409C-BE32-E72D297353CC}">
              <c16:uniqueId val="{00000006-569D-45B0-A3AD-B19E902A2DAE}"/>
            </c:ext>
          </c:extLst>
        </c:ser>
        <c:ser>
          <c:idx val="7"/>
          <c:order val="7"/>
          <c:tx>
            <c:strRef>
              <c:f>mejeri!$I$4</c:f>
              <c:strCache>
                <c:ptCount val="1"/>
                <c:pt idx="0">
                  <c:v>2002</c:v>
                </c:pt>
              </c:strCache>
            </c:strRef>
          </c:tx>
          <c:spPr>
            <a:pattFill prst="dkDnDiag">
              <a:fgClr>
                <a:srgbClr val="00B299"/>
              </a:fgClr>
              <a:bgClr>
                <a:schemeClr val="bg1"/>
              </a:bgClr>
            </a:pattFill>
            <a:ln w="3175">
              <a:solidFill>
                <a:srgbClr val="00B299"/>
              </a:solidFill>
            </a:ln>
            <a:effectLst/>
          </c:spPr>
          <c:invertIfNegative val="0"/>
          <c:cat>
            <c:strRef>
              <c:f>mejeri!$A$6:$A$11</c:f>
              <c:strCache>
                <c:ptCount val="6"/>
                <c:pt idx="0">
                  <c:v>Mjölk</c:v>
                </c:pt>
                <c:pt idx="1">
                  <c:v>Grädde</c:v>
                </c:pt>
                <c:pt idx="2">
                  <c:v>Mjölkpulver</c:v>
                </c:pt>
                <c:pt idx="3">
                  <c:v>Syrade produkter</c:v>
                </c:pt>
                <c:pt idx="4">
                  <c:v>Smör</c:v>
                </c:pt>
                <c:pt idx="5">
                  <c:v>Ost</c:v>
                </c:pt>
              </c:strCache>
            </c:strRef>
          </c:cat>
          <c:val>
            <c:numRef>
              <c:f>mejeri!$I$6:$I$11</c:f>
              <c:numCache>
                <c:formatCode>#\ ##0.0</c:formatCode>
                <c:ptCount val="6"/>
                <c:pt idx="0">
                  <c:v>112.3</c:v>
                </c:pt>
                <c:pt idx="1">
                  <c:v>10.4</c:v>
                </c:pt>
                <c:pt idx="2">
                  <c:v>4</c:v>
                </c:pt>
                <c:pt idx="3">
                  <c:v>33.299999999999997</c:v>
                </c:pt>
                <c:pt idx="4">
                  <c:v>1.4</c:v>
                </c:pt>
                <c:pt idx="5">
                  <c:v>17.899999999999999</c:v>
                </c:pt>
              </c:numCache>
            </c:numRef>
          </c:val>
          <c:extLst>
            <c:ext xmlns:c16="http://schemas.microsoft.com/office/drawing/2014/chart" uri="{C3380CC4-5D6E-409C-BE32-E72D297353CC}">
              <c16:uniqueId val="{00000007-569D-45B0-A3AD-B19E902A2DAE}"/>
            </c:ext>
          </c:extLst>
        </c:ser>
        <c:ser>
          <c:idx val="8"/>
          <c:order val="8"/>
          <c:tx>
            <c:strRef>
              <c:f>mejeri!$J$4</c:f>
              <c:strCache>
                <c:ptCount val="1"/>
                <c:pt idx="0">
                  <c:v>2003</c:v>
                </c:pt>
              </c:strCache>
            </c:strRef>
          </c:tx>
          <c:spPr>
            <a:pattFill prst="ltVert">
              <a:fgClr>
                <a:schemeClr val="bg1"/>
              </a:fgClr>
              <a:bgClr>
                <a:srgbClr val="668013"/>
              </a:bgClr>
            </a:pattFill>
            <a:ln w="3175">
              <a:solidFill>
                <a:srgbClr val="668013"/>
              </a:solidFill>
            </a:ln>
            <a:effectLst/>
          </c:spPr>
          <c:invertIfNegative val="0"/>
          <c:cat>
            <c:strRef>
              <c:f>mejeri!$A$6:$A$11</c:f>
              <c:strCache>
                <c:ptCount val="6"/>
                <c:pt idx="0">
                  <c:v>Mjölk</c:v>
                </c:pt>
                <c:pt idx="1">
                  <c:v>Grädde</c:v>
                </c:pt>
                <c:pt idx="2">
                  <c:v>Mjölkpulver</c:v>
                </c:pt>
                <c:pt idx="3">
                  <c:v>Syrade produkter</c:v>
                </c:pt>
                <c:pt idx="4">
                  <c:v>Smör</c:v>
                </c:pt>
                <c:pt idx="5">
                  <c:v>Ost</c:v>
                </c:pt>
              </c:strCache>
            </c:strRef>
          </c:cat>
          <c:val>
            <c:numRef>
              <c:f>mejeri!$J$6:$J$11</c:f>
              <c:numCache>
                <c:formatCode>#\ ##0.0</c:formatCode>
                <c:ptCount val="6"/>
                <c:pt idx="0">
                  <c:v>111.5</c:v>
                </c:pt>
                <c:pt idx="1">
                  <c:v>10.1</c:v>
                </c:pt>
                <c:pt idx="2">
                  <c:v>4.2</c:v>
                </c:pt>
                <c:pt idx="3">
                  <c:v>33.6</c:v>
                </c:pt>
                <c:pt idx="4">
                  <c:v>1.4</c:v>
                </c:pt>
                <c:pt idx="5">
                  <c:v>18.2</c:v>
                </c:pt>
              </c:numCache>
            </c:numRef>
          </c:val>
          <c:extLst>
            <c:ext xmlns:c16="http://schemas.microsoft.com/office/drawing/2014/chart" uri="{C3380CC4-5D6E-409C-BE32-E72D297353CC}">
              <c16:uniqueId val="{00000008-569D-45B0-A3AD-B19E902A2DAE}"/>
            </c:ext>
          </c:extLst>
        </c:ser>
        <c:ser>
          <c:idx val="9"/>
          <c:order val="9"/>
          <c:tx>
            <c:strRef>
              <c:f>mejeri!$K$4</c:f>
              <c:strCache>
                <c:ptCount val="1"/>
                <c:pt idx="0">
                  <c:v>2004</c:v>
                </c:pt>
              </c:strCache>
            </c:strRef>
          </c:tx>
          <c:spPr>
            <a:pattFill prst="pct30">
              <a:fgClr>
                <a:srgbClr val="004165"/>
              </a:fgClr>
              <a:bgClr>
                <a:schemeClr val="bg1"/>
              </a:bgClr>
            </a:pattFill>
            <a:ln w="3175">
              <a:solidFill>
                <a:srgbClr val="004165"/>
              </a:solidFill>
            </a:ln>
            <a:effectLst/>
          </c:spPr>
          <c:invertIfNegative val="0"/>
          <c:cat>
            <c:strRef>
              <c:f>mejeri!$A$6:$A$11</c:f>
              <c:strCache>
                <c:ptCount val="6"/>
                <c:pt idx="0">
                  <c:v>Mjölk</c:v>
                </c:pt>
                <c:pt idx="1">
                  <c:v>Grädde</c:v>
                </c:pt>
                <c:pt idx="2">
                  <c:v>Mjölkpulver</c:v>
                </c:pt>
                <c:pt idx="3">
                  <c:v>Syrade produkter</c:v>
                </c:pt>
                <c:pt idx="4">
                  <c:v>Smör</c:v>
                </c:pt>
                <c:pt idx="5">
                  <c:v>Ost</c:v>
                </c:pt>
              </c:strCache>
            </c:strRef>
          </c:cat>
          <c:val>
            <c:numRef>
              <c:f>mejeri!$K$6:$K$11</c:f>
              <c:numCache>
                <c:formatCode>#\ ##0.0</c:formatCode>
                <c:ptCount val="6"/>
                <c:pt idx="0">
                  <c:v>111.9</c:v>
                </c:pt>
                <c:pt idx="1">
                  <c:v>10</c:v>
                </c:pt>
                <c:pt idx="2">
                  <c:v>2.9</c:v>
                </c:pt>
                <c:pt idx="3">
                  <c:v>33.200000000000003</c:v>
                </c:pt>
                <c:pt idx="4">
                  <c:v>1.1000000000000001</c:v>
                </c:pt>
                <c:pt idx="5">
                  <c:v>17.5</c:v>
                </c:pt>
              </c:numCache>
            </c:numRef>
          </c:val>
          <c:extLst>
            <c:ext xmlns:c16="http://schemas.microsoft.com/office/drawing/2014/chart" uri="{C3380CC4-5D6E-409C-BE32-E72D297353CC}">
              <c16:uniqueId val="{00000009-569D-45B0-A3AD-B19E902A2DAE}"/>
            </c:ext>
          </c:extLst>
        </c:ser>
        <c:ser>
          <c:idx val="10"/>
          <c:order val="10"/>
          <c:tx>
            <c:strRef>
              <c:f>mejeri!$L$4</c:f>
              <c:strCache>
                <c:ptCount val="1"/>
                <c:pt idx="0">
                  <c:v>2005</c:v>
                </c:pt>
              </c:strCache>
            </c:strRef>
          </c:tx>
          <c:spPr>
            <a:pattFill prst="zigZag">
              <a:fgClr>
                <a:schemeClr val="bg1"/>
              </a:fgClr>
              <a:bgClr>
                <a:srgbClr val="DC5034"/>
              </a:bgClr>
            </a:pattFill>
            <a:ln>
              <a:solidFill>
                <a:srgbClr val="DC5034"/>
              </a:solidFill>
            </a:ln>
            <a:effectLst/>
          </c:spPr>
          <c:invertIfNegative val="0"/>
          <c:cat>
            <c:strRef>
              <c:f>mejeri!$A$6:$A$11</c:f>
              <c:strCache>
                <c:ptCount val="6"/>
                <c:pt idx="0">
                  <c:v>Mjölk</c:v>
                </c:pt>
                <c:pt idx="1">
                  <c:v>Grädde</c:v>
                </c:pt>
                <c:pt idx="2">
                  <c:v>Mjölkpulver</c:v>
                </c:pt>
                <c:pt idx="3">
                  <c:v>Syrade produkter</c:v>
                </c:pt>
                <c:pt idx="4">
                  <c:v>Smör</c:v>
                </c:pt>
                <c:pt idx="5">
                  <c:v>Ost</c:v>
                </c:pt>
              </c:strCache>
            </c:strRef>
          </c:cat>
          <c:val>
            <c:numRef>
              <c:f>mejeri!$L$6:$L$11</c:f>
              <c:numCache>
                <c:formatCode>#\ ##0.0</c:formatCode>
                <c:ptCount val="6"/>
                <c:pt idx="0">
                  <c:v>111.1</c:v>
                </c:pt>
                <c:pt idx="1">
                  <c:v>9.9</c:v>
                </c:pt>
                <c:pt idx="2">
                  <c:v>2.6</c:v>
                </c:pt>
                <c:pt idx="3">
                  <c:v>34</c:v>
                </c:pt>
                <c:pt idx="4">
                  <c:v>0.9</c:v>
                </c:pt>
                <c:pt idx="5">
                  <c:v>17.8</c:v>
                </c:pt>
              </c:numCache>
            </c:numRef>
          </c:val>
          <c:extLst>
            <c:ext xmlns:c16="http://schemas.microsoft.com/office/drawing/2014/chart" uri="{C3380CC4-5D6E-409C-BE32-E72D297353CC}">
              <c16:uniqueId val="{0000000A-569D-45B0-A3AD-B19E902A2DAE}"/>
            </c:ext>
          </c:extLst>
        </c:ser>
        <c:ser>
          <c:idx val="11"/>
          <c:order val="11"/>
          <c:tx>
            <c:strRef>
              <c:f>mejeri!$M$4</c:f>
              <c:strCache>
                <c:ptCount val="1"/>
                <c:pt idx="0">
                  <c:v>2006</c:v>
                </c:pt>
              </c:strCache>
            </c:strRef>
          </c:tx>
          <c:spPr>
            <a:pattFill prst="pct20">
              <a:fgClr>
                <a:schemeClr val="bg1"/>
              </a:fgClr>
              <a:bgClr>
                <a:srgbClr val="BCA600"/>
              </a:bgClr>
            </a:pattFill>
            <a:ln w="3175">
              <a:solidFill>
                <a:srgbClr val="BCA600"/>
              </a:solidFill>
            </a:ln>
            <a:effectLst/>
          </c:spPr>
          <c:invertIfNegative val="0"/>
          <c:cat>
            <c:strRef>
              <c:f>mejeri!$A$6:$A$11</c:f>
              <c:strCache>
                <c:ptCount val="6"/>
                <c:pt idx="0">
                  <c:v>Mjölk</c:v>
                </c:pt>
                <c:pt idx="1">
                  <c:v>Grädde</c:v>
                </c:pt>
                <c:pt idx="2">
                  <c:v>Mjölkpulver</c:v>
                </c:pt>
                <c:pt idx="3">
                  <c:v>Syrade produkter</c:v>
                </c:pt>
                <c:pt idx="4">
                  <c:v>Smör</c:v>
                </c:pt>
                <c:pt idx="5">
                  <c:v>Ost</c:v>
                </c:pt>
              </c:strCache>
            </c:strRef>
          </c:cat>
          <c:val>
            <c:numRef>
              <c:f>mejeri!$M$6:$M$11</c:f>
              <c:numCache>
                <c:formatCode>#\ ##0.0</c:formatCode>
                <c:ptCount val="6"/>
                <c:pt idx="0">
                  <c:v>108.1</c:v>
                </c:pt>
                <c:pt idx="1">
                  <c:v>10</c:v>
                </c:pt>
                <c:pt idx="2">
                  <c:v>3</c:v>
                </c:pt>
                <c:pt idx="3">
                  <c:v>34.6</c:v>
                </c:pt>
                <c:pt idx="4">
                  <c:v>0.7</c:v>
                </c:pt>
                <c:pt idx="5">
                  <c:v>18.2</c:v>
                </c:pt>
              </c:numCache>
            </c:numRef>
          </c:val>
          <c:extLst>
            <c:ext xmlns:c16="http://schemas.microsoft.com/office/drawing/2014/chart" uri="{C3380CC4-5D6E-409C-BE32-E72D297353CC}">
              <c16:uniqueId val="{0000000B-569D-45B0-A3AD-B19E902A2DAE}"/>
            </c:ext>
          </c:extLst>
        </c:ser>
        <c:ser>
          <c:idx val="12"/>
          <c:order val="12"/>
          <c:tx>
            <c:strRef>
              <c:f>mejeri!$N$4</c:f>
              <c:strCache>
                <c:ptCount val="1"/>
                <c:pt idx="0">
                  <c:v>2007</c:v>
                </c:pt>
              </c:strCache>
            </c:strRef>
          </c:tx>
          <c:spPr>
            <a:solidFill>
              <a:schemeClr val="accent1">
                <a:lumMod val="80000"/>
                <a:lumOff val="20000"/>
              </a:schemeClr>
            </a:solidFill>
            <a:ln>
              <a:noFill/>
            </a:ln>
            <a:effectLst/>
          </c:spPr>
          <c:invertIfNegative val="0"/>
          <c:cat>
            <c:strRef>
              <c:f>mejeri!$A$6:$A$11</c:f>
              <c:strCache>
                <c:ptCount val="6"/>
                <c:pt idx="0">
                  <c:v>Mjölk</c:v>
                </c:pt>
                <c:pt idx="1">
                  <c:v>Grädde</c:v>
                </c:pt>
                <c:pt idx="2">
                  <c:v>Mjölkpulver</c:v>
                </c:pt>
                <c:pt idx="3">
                  <c:v>Syrade produkter</c:v>
                </c:pt>
                <c:pt idx="4">
                  <c:v>Smör</c:v>
                </c:pt>
                <c:pt idx="5">
                  <c:v>Ost</c:v>
                </c:pt>
              </c:strCache>
            </c:strRef>
          </c:cat>
          <c:val>
            <c:numRef>
              <c:f>mejeri!$N$6:$N$11</c:f>
              <c:numCache>
                <c:formatCode>#\ ##0.0</c:formatCode>
                <c:ptCount val="6"/>
                <c:pt idx="0">
                  <c:v>103.8</c:v>
                </c:pt>
                <c:pt idx="1">
                  <c:v>10.3</c:v>
                </c:pt>
                <c:pt idx="2">
                  <c:v>1.9</c:v>
                </c:pt>
                <c:pt idx="3">
                  <c:v>34.799999999999997</c:v>
                </c:pt>
                <c:pt idx="4">
                  <c:v>0.9</c:v>
                </c:pt>
                <c:pt idx="5">
                  <c:v>17.399999999999999</c:v>
                </c:pt>
              </c:numCache>
            </c:numRef>
          </c:val>
          <c:extLst>
            <c:ext xmlns:c16="http://schemas.microsoft.com/office/drawing/2014/chart" uri="{C3380CC4-5D6E-409C-BE32-E72D297353CC}">
              <c16:uniqueId val="{00000029-985A-41EB-9540-E453D7009470}"/>
            </c:ext>
          </c:extLst>
        </c:ser>
        <c:ser>
          <c:idx val="13"/>
          <c:order val="13"/>
          <c:tx>
            <c:strRef>
              <c:f>mejeri!$O$4</c:f>
              <c:strCache>
                <c:ptCount val="1"/>
                <c:pt idx="0">
                  <c:v>2008</c:v>
                </c:pt>
              </c:strCache>
            </c:strRef>
          </c:tx>
          <c:spPr>
            <a:solidFill>
              <a:schemeClr val="accent2">
                <a:lumMod val="80000"/>
                <a:lumOff val="20000"/>
              </a:schemeClr>
            </a:solidFill>
            <a:ln>
              <a:noFill/>
            </a:ln>
            <a:effectLst/>
          </c:spPr>
          <c:invertIfNegative val="0"/>
          <c:cat>
            <c:strRef>
              <c:f>mejeri!$A$6:$A$11</c:f>
              <c:strCache>
                <c:ptCount val="6"/>
                <c:pt idx="0">
                  <c:v>Mjölk</c:v>
                </c:pt>
                <c:pt idx="1">
                  <c:v>Grädde</c:v>
                </c:pt>
                <c:pt idx="2">
                  <c:v>Mjölkpulver</c:v>
                </c:pt>
                <c:pt idx="3">
                  <c:v>Syrade produkter</c:v>
                </c:pt>
                <c:pt idx="4">
                  <c:v>Smör</c:v>
                </c:pt>
                <c:pt idx="5">
                  <c:v>Ost</c:v>
                </c:pt>
              </c:strCache>
            </c:strRef>
          </c:cat>
          <c:val>
            <c:numRef>
              <c:f>mejeri!$O$6:$O$11</c:f>
              <c:numCache>
                <c:formatCode>#\ ##0.0</c:formatCode>
                <c:ptCount val="6"/>
                <c:pt idx="0">
                  <c:v>104.7</c:v>
                </c:pt>
                <c:pt idx="1">
                  <c:v>10.5</c:v>
                </c:pt>
                <c:pt idx="2">
                  <c:v>1.5</c:v>
                </c:pt>
                <c:pt idx="3">
                  <c:v>36.1</c:v>
                </c:pt>
                <c:pt idx="4">
                  <c:v>1</c:v>
                </c:pt>
                <c:pt idx="5">
                  <c:v>18.899999999999999</c:v>
                </c:pt>
              </c:numCache>
            </c:numRef>
          </c:val>
          <c:extLst>
            <c:ext xmlns:c16="http://schemas.microsoft.com/office/drawing/2014/chart" uri="{C3380CC4-5D6E-409C-BE32-E72D297353CC}">
              <c16:uniqueId val="{0000002A-985A-41EB-9540-E453D7009470}"/>
            </c:ext>
          </c:extLst>
        </c:ser>
        <c:ser>
          <c:idx val="14"/>
          <c:order val="14"/>
          <c:tx>
            <c:strRef>
              <c:f>mejeri!$P$4</c:f>
              <c:strCache>
                <c:ptCount val="1"/>
                <c:pt idx="0">
                  <c:v>2009</c:v>
                </c:pt>
              </c:strCache>
            </c:strRef>
          </c:tx>
          <c:spPr>
            <a:solidFill>
              <a:schemeClr val="accent3">
                <a:lumMod val="80000"/>
                <a:lumOff val="20000"/>
              </a:schemeClr>
            </a:solidFill>
            <a:ln>
              <a:noFill/>
            </a:ln>
            <a:effectLst/>
          </c:spPr>
          <c:invertIfNegative val="0"/>
          <c:cat>
            <c:strRef>
              <c:f>mejeri!$A$6:$A$11</c:f>
              <c:strCache>
                <c:ptCount val="6"/>
                <c:pt idx="0">
                  <c:v>Mjölk</c:v>
                </c:pt>
                <c:pt idx="1">
                  <c:v>Grädde</c:v>
                </c:pt>
                <c:pt idx="2">
                  <c:v>Mjölkpulver</c:v>
                </c:pt>
                <c:pt idx="3">
                  <c:v>Syrade produkter</c:v>
                </c:pt>
                <c:pt idx="4">
                  <c:v>Smör</c:v>
                </c:pt>
                <c:pt idx="5">
                  <c:v>Ost</c:v>
                </c:pt>
              </c:strCache>
            </c:strRef>
          </c:cat>
          <c:val>
            <c:numRef>
              <c:f>mejeri!$P$6:$P$11</c:f>
              <c:numCache>
                <c:formatCode>#\ ##0.0</c:formatCode>
                <c:ptCount val="6"/>
                <c:pt idx="0">
                  <c:v>108.5</c:v>
                </c:pt>
                <c:pt idx="1">
                  <c:v>11.2</c:v>
                </c:pt>
                <c:pt idx="2">
                  <c:v>1.7</c:v>
                </c:pt>
                <c:pt idx="3">
                  <c:v>34.799999999999997</c:v>
                </c:pt>
                <c:pt idx="4">
                  <c:v>1.4</c:v>
                </c:pt>
                <c:pt idx="5">
                  <c:v>18.899999999999999</c:v>
                </c:pt>
              </c:numCache>
            </c:numRef>
          </c:val>
          <c:extLst>
            <c:ext xmlns:c16="http://schemas.microsoft.com/office/drawing/2014/chart" uri="{C3380CC4-5D6E-409C-BE32-E72D297353CC}">
              <c16:uniqueId val="{0000002B-985A-41EB-9540-E453D7009470}"/>
            </c:ext>
          </c:extLst>
        </c:ser>
        <c:ser>
          <c:idx val="15"/>
          <c:order val="15"/>
          <c:tx>
            <c:strRef>
              <c:f>mejeri!$Q$4</c:f>
              <c:strCache>
                <c:ptCount val="1"/>
                <c:pt idx="0">
                  <c:v>2010</c:v>
                </c:pt>
              </c:strCache>
            </c:strRef>
          </c:tx>
          <c:spPr>
            <a:solidFill>
              <a:schemeClr val="accent4">
                <a:lumMod val="80000"/>
                <a:lumOff val="20000"/>
              </a:schemeClr>
            </a:solidFill>
            <a:ln>
              <a:noFill/>
            </a:ln>
            <a:effectLst/>
          </c:spPr>
          <c:invertIfNegative val="0"/>
          <c:cat>
            <c:strRef>
              <c:f>mejeri!$A$6:$A$11</c:f>
              <c:strCache>
                <c:ptCount val="6"/>
                <c:pt idx="0">
                  <c:v>Mjölk</c:v>
                </c:pt>
                <c:pt idx="1">
                  <c:v>Grädde</c:v>
                </c:pt>
                <c:pt idx="2">
                  <c:v>Mjölkpulver</c:v>
                </c:pt>
                <c:pt idx="3">
                  <c:v>Syrade produkter</c:v>
                </c:pt>
                <c:pt idx="4">
                  <c:v>Smör</c:v>
                </c:pt>
                <c:pt idx="5">
                  <c:v>Ost</c:v>
                </c:pt>
              </c:strCache>
            </c:strRef>
          </c:cat>
          <c:val>
            <c:numRef>
              <c:f>mejeri!$Q$6:$Q$11</c:f>
              <c:numCache>
                <c:formatCode>#\ ##0.0</c:formatCode>
                <c:ptCount val="6"/>
                <c:pt idx="0">
                  <c:v>97.6</c:v>
                </c:pt>
                <c:pt idx="1">
                  <c:v>11.7</c:v>
                </c:pt>
                <c:pt idx="2">
                  <c:v>4.0999999999999996</c:v>
                </c:pt>
                <c:pt idx="3">
                  <c:v>34.799999999999997</c:v>
                </c:pt>
                <c:pt idx="4">
                  <c:v>2.8</c:v>
                </c:pt>
                <c:pt idx="5">
                  <c:v>18.600000000000001</c:v>
                </c:pt>
              </c:numCache>
            </c:numRef>
          </c:val>
          <c:extLst>
            <c:ext xmlns:c16="http://schemas.microsoft.com/office/drawing/2014/chart" uri="{C3380CC4-5D6E-409C-BE32-E72D297353CC}">
              <c16:uniqueId val="{0000002C-985A-41EB-9540-E453D7009470}"/>
            </c:ext>
          </c:extLst>
        </c:ser>
        <c:ser>
          <c:idx val="16"/>
          <c:order val="16"/>
          <c:tx>
            <c:strRef>
              <c:f>mejeri!$R$4</c:f>
              <c:strCache>
                <c:ptCount val="1"/>
                <c:pt idx="0">
                  <c:v>2011</c:v>
                </c:pt>
              </c:strCache>
            </c:strRef>
          </c:tx>
          <c:spPr>
            <a:solidFill>
              <a:schemeClr val="accent5">
                <a:lumMod val="80000"/>
                <a:lumOff val="20000"/>
              </a:schemeClr>
            </a:solidFill>
            <a:ln>
              <a:noFill/>
            </a:ln>
            <a:effectLst/>
          </c:spPr>
          <c:invertIfNegative val="0"/>
          <c:cat>
            <c:strRef>
              <c:f>mejeri!$A$6:$A$11</c:f>
              <c:strCache>
                <c:ptCount val="6"/>
                <c:pt idx="0">
                  <c:v>Mjölk</c:v>
                </c:pt>
                <c:pt idx="1">
                  <c:v>Grädde</c:v>
                </c:pt>
                <c:pt idx="2">
                  <c:v>Mjölkpulver</c:v>
                </c:pt>
                <c:pt idx="3">
                  <c:v>Syrade produkter</c:v>
                </c:pt>
                <c:pt idx="4">
                  <c:v>Smör</c:v>
                </c:pt>
                <c:pt idx="5">
                  <c:v>Ost</c:v>
                </c:pt>
              </c:strCache>
            </c:strRef>
          </c:cat>
          <c:val>
            <c:numRef>
              <c:f>mejeri!$R$6:$R$11</c:f>
              <c:numCache>
                <c:formatCode>#\ ##0.0</c:formatCode>
                <c:ptCount val="6"/>
                <c:pt idx="0">
                  <c:v>90.8</c:v>
                </c:pt>
                <c:pt idx="1">
                  <c:v>11.6</c:v>
                </c:pt>
                <c:pt idx="2">
                  <c:v>1.8</c:v>
                </c:pt>
                <c:pt idx="3">
                  <c:v>34.700000000000003</c:v>
                </c:pt>
                <c:pt idx="4">
                  <c:v>3.1</c:v>
                </c:pt>
                <c:pt idx="5">
                  <c:v>18.7</c:v>
                </c:pt>
              </c:numCache>
            </c:numRef>
          </c:val>
          <c:extLst>
            <c:ext xmlns:c16="http://schemas.microsoft.com/office/drawing/2014/chart" uri="{C3380CC4-5D6E-409C-BE32-E72D297353CC}">
              <c16:uniqueId val="{0000002D-985A-41EB-9540-E453D7009470}"/>
            </c:ext>
          </c:extLst>
        </c:ser>
        <c:ser>
          <c:idx val="17"/>
          <c:order val="17"/>
          <c:tx>
            <c:strRef>
              <c:f>mejeri!$S$4</c:f>
              <c:strCache>
                <c:ptCount val="1"/>
                <c:pt idx="0">
                  <c:v>2012</c:v>
                </c:pt>
              </c:strCache>
            </c:strRef>
          </c:tx>
          <c:spPr>
            <a:solidFill>
              <a:schemeClr val="accent6">
                <a:lumMod val="80000"/>
                <a:lumOff val="20000"/>
              </a:schemeClr>
            </a:solidFill>
            <a:ln>
              <a:noFill/>
            </a:ln>
            <a:effectLst/>
          </c:spPr>
          <c:invertIfNegative val="0"/>
          <c:cat>
            <c:strRef>
              <c:f>mejeri!$A$6:$A$11</c:f>
              <c:strCache>
                <c:ptCount val="6"/>
                <c:pt idx="0">
                  <c:v>Mjölk</c:v>
                </c:pt>
                <c:pt idx="1">
                  <c:v>Grädde</c:v>
                </c:pt>
                <c:pt idx="2">
                  <c:v>Mjölkpulver</c:v>
                </c:pt>
                <c:pt idx="3">
                  <c:v>Syrade produkter</c:v>
                </c:pt>
                <c:pt idx="4">
                  <c:v>Smör</c:v>
                </c:pt>
                <c:pt idx="5">
                  <c:v>Ost</c:v>
                </c:pt>
              </c:strCache>
            </c:strRef>
          </c:cat>
          <c:val>
            <c:numRef>
              <c:f>mejeri!$S$6:$S$11</c:f>
              <c:numCache>
                <c:formatCode>#\ ##0.0</c:formatCode>
                <c:ptCount val="6"/>
                <c:pt idx="0">
                  <c:v>84.7</c:v>
                </c:pt>
                <c:pt idx="1">
                  <c:v>15.3</c:v>
                </c:pt>
                <c:pt idx="2">
                  <c:v>2.6</c:v>
                </c:pt>
                <c:pt idx="3">
                  <c:v>35</c:v>
                </c:pt>
                <c:pt idx="4">
                  <c:v>3.2</c:v>
                </c:pt>
                <c:pt idx="5">
                  <c:v>19</c:v>
                </c:pt>
              </c:numCache>
            </c:numRef>
          </c:val>
          <c:extLst>
            <c:ext xmlns:c16="http://schemas.microsoft.com/office/drawing/2014/chart" uri="{C3380CC4-5D6E-409C-BE32-E72D297353CC}">
              <c16:uniqueId val="{0000002E-985A-41EB-9540-E453D7009470}"/>
            </c:ext>
          </c:extLst>
        </c:ser>
        <c:ser>
          <c:idx val="18"/>
          <c:order val="18"/>
          <c:tx>
            <c:strRef>
              <c:f>mejeri!$T$4</c:f>
              <c:strCache>
                <c:ptCount val="1"/>
                <c:pt idx="0">
                  <c:v>2013</c:v>
                </c:pt>
              </c:strCache>
            </c:strRef>
          </c:tx>
          <c:spPr>
            <a:solidFill>
              <a:schemeClr val="accent1">
                <a:lumMod val="80000"/>
              </a:schemeClr>
            </a:solidFill>
            <a:ln>
              <a:noFill/>
            </a:ln>
            <a:effectLst/>
          </c:spPr>
          <c:invertIfNegative val="0"/>
          <c:cat>
            <c:strRef>
              <c:f>mejeri!$A$6:$A$11</c:f>
              <c:strCache>
                <c:ptCount val="6"/>
                <c:pt idx="0">
                  <c:v>Mjölk</c:v>
                </c:pt>
                <c:pt idx="1">
                  <c:v>Grädde</c:v>
                </c:pt>
                <c:pt idx="2">
                  <c:v>Mjölkpulver</c:v>
                </c:pt>
                <c:pt idx="3">
                  <c:v>Syrade produkter</c:v>
                </c:pt>
                <c:pt idx="4">
                  <c:v>Smör</c:v>
                </c:pt>
                <c:pt idx="5">
                  <c:v>Ost</c:v>
                </c:pt>
              </c:strCache>
            </c:strRef>
          </c:cat>
          <c:val>
            <c:numRef>
              <c:f>mejeri!$T$6:$T$11</c:f>
              <c:numCache>
                <c:formatCode>#\ ##0.0</c:formatCode>
                <c:ptCount val="6"/>
                <c:pt idx="0">
                  <c:v>83.9</c:v>
                </c:pt>
                <c:pt idx="1">
                  <c:v>13.9</c:v>
                </c:pt>
                <c:pt idx="2">
                  <c:v>0.9</c:v>
                </c:pt>
                <c:pt idx="3">
                  <c:v>34.700000000000003</c:v>
                </c:pt>
                <c:pt idx="4">
                  <c:v>2.5</c:v>
                </c:pt>
                <c:pt idx="5">
                  <c:v>18.899999999999999</c:v>
                </c:pt>
              </c:numCache>
            </c:numRef>
          </c:val>
          <c:extLst>
            <c:ext xmlns:c16="http://schemas.microsoft.com/office/drawing/2014/chart" uri="{C3380CC4-5D6E-409C-BE32-E72D297353CC}">
              <c16:uniqueId val="{0000002F-985A-41EB-9540-E453D7009470}"/>
            </c:ext>
          </c:extLst>
        </c:ser>
        <c:ser>
          <c:idx val="19"/>
          <c:order val="19"/>
          <c:tx>
            <c:strRef>
              <c:f>mejeri!$U$4</c:f>
              <c:strCache>
                <c:ptCount val="1"/>
                <c:pt idx="0">
                  <c:v>2014</c:v>
                </c:pt>
              </c:strCache>
            </c:strRef>
          </c:tx>
          <c:spPr>
            <a:solidFill>
              <a:schemeClr val="accent2">
                <a:lumMod val="80000"/>
              </a:schemeClr>
            </a:solidFill>
            <a:ln>
              <a:noFill/>
            </a:ln>
            <a:effectLst/>
          </c:spPr>
          <c:invertIfNegative val="0"/>
          <c:cat>
            <c:strRef>
              <c:f>mejeri!$A$6:$A$11</c:f>
              <c:strCache>
                <c:ptCount val="6"/>
                <c:pt idx="0">
                  <c:v>Mjölk</c:v>
                </c:pt>
                <c:pt idx="1">
                  <c:v>Grädde</c:v>
                </c:pt>
                <c:pt idx="2">
                  <c:v>Mjölkpulver</c:v>
                </c:pt>
                <c:pt idx="3">
                  <c:v>Syrade produkter</c:v>
                </c:pt>
                <c:pt idx="4">
                  <c:v>Smör</c:v>
                </c:pt>
                <c:pt idx="5">
                  <c:v>Ost</c:v>
                </c:pt>
              </c:strCache>
            </c:strRef>
          </c:cat>
          <c:val>
            <c:numRef>
              <c:f>mejeri!$U$6:$U$11</c:f>
              <c:numCache>
                <c:formatCode>#\ ##0.0</c:formatCode>
                <c:ptCount val="6"/>
                <c:pt idx="0">
                  <c:v>81.599999999999994</c:v>
                </c:pt>
                <c:pt idx="1">
                  <c:v>13.9</c:v>
                </c:pt>
                <c:pt idx="2">
                  <c:v>0.4</c:v>
                </c:pt>
                <c:pt idx="3">
                  <c:v>35</c:v>
                </c:pt>
                <c:pt idx="4">
                  <c:v>2.6</c:v>
                </c:pt>
                <c:pt idx="5">
                  <c:v>20.3</c:v>
                </c:pt>
              </c:numCache>
            </c:numRef>
          </c:val>
          <c:extLst>
            <c:ext xmlns:c16="http://schemas.microsoft.com/office/drawing/2014/chart" uri="{C3380CC4-5D6E-409C-BE32-E72D297353CC}">
              <c16:uniqueId val="{00000030-985A-41EB-9540-E453D7009470}"/>
            </c:ext>
          </c:extLst>
        </c:ser>
        <c:ser>
          <c:idx val="20"/>
          <c:order val="20"/>
          <c:tx>
            <c:strRef>
              <c:f>mejeri!$V$4</c:f>
              <c:strCache>
                <c:ptCount val="1"/>
                <c:pt idx="0">
                  <c:v>2015</c:v>
                </c:pt>
              </c:strCache>
            </c:strRef>
          </c:tx>
          <c:spPr>
            <a:solidFill>
              <a:schemeClr val="accent3">
                <a:lumMod val="80000"/>
              </a:schemeClr>
            </a:solidFill>
            <a:ln>
              <a:noFill/>
            </a:ln>
            <a:effectLst/>
          </c:spPr>
          <c:invertIfNegative val="0"/>
          <c:cat>
            <c:strRef>
              <c:f>mejeri!$A$6:$A$11</c:f>
              <c:strCache>
                <c:ptCount val="6"/>
                <c:pt idx="0">
                  <c:v>Mjölk</c:v>
                </c:pt>
                <c:pt idx="1">
                  <c:v>Grädde</c:v>
                </c:pt>
                <c:pt idx="2">
                  <c:v>Mjölkpulver</c:v>
                </c:pt>
                <c:pt idx="3">
                  <c:v>Syrade produkter</c:v>
                </c:pt>
                <c:pt idx="4">
                  <c:v>Smör</c:v>
                </c:pt>
                <c:pt idx="5">
                  <c:v>Ost</c:v>
                </c:pt>
              </c:strCache>
            </c:strRef>
          </c:cat>
          <c:val>
            <c:numRef>
              <c:f>mejeri!$V$6:$V$11</c:f>
              <c:numCache>
                <c:formatCode>#\ ##0.0</c:formatCode>
                <c:ptCount val="6"/>
                <c:pt idx="0">
                  <c:v>80.599999999999994</c:v>
                </c:pt>
                <c:pt idx="1">
                  <c:v>14.8</c:v>
                </c:pt>
                <c:pt idx="2">
                  <c:v>0</c:v>
                </c:pt>
                <c:pt idx="3">
                  <c:v>34.1</c:v>
                </c:pt>
                <c:pt idx="4">
                  <c:v>2.9</c:v>
                </c:pt>
                <c:pt idx="5">
                  <c:v>20.2</c:v>
                </c:pt>
              </c:numCache>
            </c:numRef>
          </c:val>
          <c:extLst>
            <c:ext xmlns:c16="http://schemas.microsoft.com/office/drawing/2014/chart" uri="{C3380CC4-5D6E-409C-BE32-E72D297353CC}">
              <c16:uniqueId val="{00000031-985A-41EB-9540-E453D7009470}"/>
            </c:ext>
          </c:extLst>
        </c:ser>
        <c:ser>
          <c:idx val="21"/>
          <c:order val="21"/>
          <c:tx>
            <c:strRef>
              <c:f>mejeri!$W$4</c:f>
              <c:strCache>
                <c:ptCount val="1"/>
                <c:pt idx="0">
                  <c:v>2016</c:v>
                </c:pt>
              </c:strCache>
            </c:strRef>
          </c:tx>
          <c:spPr>
            <a:solidFill>
              <a:schemeClr val="accent4">
                <a:lumMod val="80000"/>
              </a:schemeClr>
            </a:solidFill>
            <a:ln>
              <a:noFill/>
            </a:ln>
            <a:effectLst/>
          </c:spPr>
          <c:invertIfNegative val="0"/>
          <c:cat>
            <c:strRef>
              <c:f>mejeri!$A$6:$A$11</c:f>
              <c:strCache>
                <c:ptCount val="6"/>
                <c:pt idx="0">
                  <c:v>Mjölk</c:v>
                </c:pt>
                <c:pt idx="1">
                  <c:v>Grädde</c:v>
                </c:pt>
                <c:pt idx="2">
                  <c:v>Mjölkpulver</c:v>
                </c:pt>
                <c:pt idx="3">
                  <c:v>Syrade produkter</c:v>
                </c:pt>
                <c:pt idx="4">
                  <c:v>Smör</c:v>
                </c:pt>
                <c:pt idx="5">
                  <c:v>Ost</c:v>
                </c:pt>
              </c:strCache>
            </c:strRef>
          </c:cat>
          <c:val>
            <c:numRef>
              <c:f>mejeri!$W$6:$W$11</c:f>
              <c:numCache>
                <c:formatCode>#\ ##0.0</c:formatCode>
                <c:ptCount val="6"/>
                <c:pt idx="0">
                  <c:v>78.099999999999994</c:v>
                </c:pt>
                <c:pt idx="1">
                  <c:v>14.8</c:v>
                </c:pt>
                <c:pt idx="2">
                  <c:v>0</c:v>
                </c:pt>
                <c:pt idx="3">
                  <c:v>32.6</c:v>
                </c:pt>
                <c:pt idx="4">
                  <c:v>2.9</c:v>
                </c:pt>
                <c:pt idx="5">
                  <c:v>19.8</c:v>
                </c:pt>
              </c:numCache>
            </c:numRef>
          </c:val>
          <c:extLst>
            <c:ext xmlns:c16="http://schemas.microsoft.com/office/drawing/2014/chart" uri="{C3380CC4-5D6E-409C-BE32-E72D297353CC}">
              <c16:uniqueId val="{00000032-985A-41EB-9540-E453D7009470}"/>
            </c:ext>
          </c:extLst>
        </c:ser>
        <c:ser>
          <c:idx val="22"/>
          <c:order val="22"/>
          <c:tx>
            <c:strRef>
              <c:f>mejeri!$X$4</c:f>
              <c:strCache>
                <c:ptCount val="1"/>
                <c:pt idx="0">
                  <c:v>2017</c:v>
                </c:pt>
              </c:strCache>
            </c:strRef>
          </c:tx>
          <c:spPr>
            <a:solidFill>
              <a:schemeClr val="accent5">
                <a:lumMod val="80000"/>
              </a:schemeClr>
            </a:solidFill>
            <a:ln>
              <a:noFill/>
            </a:ln>
            <a:effectLst/>
          </c:spPr>
          <c:invertIfNegative val="0"/>
          <c:cat>
            <c:strRef>
              <c:f>mejeri!$A$6:$A$11</c:f>
              <c:strCache>
                <c:ptCount val="6"/>
                <c:pt idx="0">
                  <c:v>Mjölk</c:v>
                </c:pt>
                <c:pt idx="1">
                  <c:v>Grädde</c:v>
                </c:pt>
                <c:pt idx="2">
                  <c:v>Mjölkpulver</c:v>
                </c:pt>
                <c:pt idx="3">
                  <c:v>Syrade produkter</c:v>
                </c:pt>
                <c:pt idx="4">
                  <c:v>Smör</c:v>
                </c:pt>
                <c:pt idx="5">
                  <c:v>Ost</c:v>
                </c:pt>
              </c:strCache>
            </c:strRef>
          </c:cat>
          <c:val>
            <c:numRef>
              <c:f>mejeri!$X$6:$X$11</c:f>
              <c:numCache>
                <c:formatCode>#\ ##0.0</c:formatCode>
                <c:ptCount val="6"/>
                <c:pt idx="0">
                  <c:v>75.5</c:v>
                </c:pt>
                <c:pt idx="1">
                  <c:v>12.9</c:v>
                </c:pt>
                <c:pt idx="2">
                  <c:v>0.9</c:v>
                </c:pt>
                <c:pt idx="3">
                  <c:v>31</c:v>
                </c:pt>
                <c:pt idx="4">
                  <c:v>2.8</c:v>
                </c:pt>
                <c:pt idx="5">
                  <c:v>18.899999999999999</c:v>
                </c:pt>
              </c:numCache>
            </c:numRef>
          </c:val>
          <c:extLst>
            <c:ext xmlns:c16="http://schemas.microsoft.com/office/drawing/2014/chart" uri="{C3380CC4-5D6E-409C-BE32-E72D297353CC}">
              <c16:uniqueId val="{00000033-985A-41EB-9540-E453D7009470}"/>
            </c:ext>
          </c:extLst>
        </c:ser>
        <c:ser>
          <c:idx val="23"/>
          <c:order val="23"/>
          <c:tx>
            <c:strRef>
              <c:f>mejeri!$Y$4</c:f>
              <c:strCache>
                <c:ptCount val="1"/>
                <c:pt idx="0">
                  <c:v>2018</c:v>
                </c:pt>
              </c:strCache>
            </c:strRef>
          </c:tx>
          <c:spPr>
            <a:solidFill>
              <a:schemeClr val="accent6">
                <a:lumMod val="80000"/>
              </a:schemeClr>
            </a:solidFill>
            <a:ln>
              <a:noFill/>
            </a:ln>
            <a:effectLst/>
          </c:spPr>
          <c:invertIfNegative val="0"/>
          <c:cat>
            <c:strRef>
              <c:f>mejeri!$A$6:$A$11</c:f>
              <c:strCache>
                <c:ptCount val="6"/>
                <c:pt idx="0">
                  <c:v>Mjölk</c:v>
                </c:pt>
                <c:pt idx="1">
                  <c:v>Grädde</c:v>
                </c:pt>
                <c:pt idx="2">
                  <c:v>Mjölkpulver</c:v>
                </c:pt>
                <c:pt idx="3">
                  <c:v>Syrade produkter</c:v>
                </c:pt>
                <c:pt idx="4">
                  <c:v>Smör</c:v>
                </c:pt>
                <c:pt idx="5">
                  <c:v>Ost</c:v>
                </c:pt>
              </c:strCache>
            </c:strRef>
          </c:cat>
          <c:val>
            <c:numRef>
              <c:f>mejeri!$Y$6:$Y$11</c:f>
              <c:numCache>
                <c:formatCode>#\ ##0.0</c:formatCode>
                <c:ptCount val="6"/>
                <c:pt idx="0">
                  <c:v>71.2</c:v>
                </c:pt>
                <c:pt idx="1">
                  <c:v>9.8000000000000007</c:v>
                </c:pt>
                <c:pt idx="2">
                  <c:v>1.6</c:v>
                </c:pt>
                <c:pt idx="3">
                  <c:v>29.7</c:v>
                </c:pt>
                <c:pt idx="4">
                  <c:v>2.7</c:v>
                </c:pt>
                <c:pt idx="5">
                  <c:v>19</c:v>
                </c:pt>
              </c:numCache>
            </c:numRef>
          </c:val>
          <c:extLst>
            <c:ext xmlns:c16="http://schemas.microsoft.com/office/drawing/2014/chart" uri="{C3380CC4-5D6E-409C-BE32-E72D297353CC}">
              <c16:uniqueId val="{00000034-985A-41EB-9540-E453D7009470}"/>
            </c:ext>
          </c:extLst>
        </c:ser>
        <c:ser>
          <c:idx val="24"/>
          <c:order val="24"/>
          <c:tx>
            <c:strRef>
              <c:f>mejeri!$Z$4</c:f>
              <c:strCache>
                <c:ptCount val="1"/>
                <c:pt idx="0">
                  <c:v>2019</c:v>
                </c:pt>
              </c:strCache>
            </c:strRef>
          </c:tx>
          <c:spPr>
            <a:solidFill>
              <a:schemeClr val="accent1">
                <a:lumMod val="60000"/>
                <a:lumOff val="40000"/>
              </a:schemeClr>
            </a:solidFill>
            <a:ln>
              <a:noFill/>
            </a:ln>
            <a:effectLst/>
          </c:spPr>
          <c:invertIfNegative val="0"/>
          <c:cat>
            <c:strRef>
              <c:f>mejeri!$A$6:$A$11</c:f>
              <c:strCache>
                <c:ptCount val="6"/>
                <c:pt idx="0">
                  <c:v>Mjölk</c:v>
                </c:pt>
                <c:pt idx="1">
                  <c:v>Grädde</c:v>
                </c:pt>
                <c:pt idx="2">
                  <c:v>Mjölkpulver</c:v>
                </c:pt>
                <c:pt idx="3">
                  <c:v>Syrade produkter</c:v>
                </c:pt>
                <c:pt idx="4">
                  <c:v>Smör</c:v>
                </c:pt>
                <c:pt idx="5">
                  <c:v>Ost</c:v>
                </c:pt>
              </c:strCache>
            </c:strRef>
          </c:cat>
          <c:val>
            <c:numRef>
              <c:f>mejeri!$Z$6:$Z$11</c:f>
              <c:numCache>
                <c:formatCode>#\ ##0.0</c:formatCode>
                <c:ptCount val="6"/>
                <c:pt idx="0">
                  <c:v>68.400000000000006</c:v>
                </c:pt>
                <c:pt idx="1">
                  <c:v>9.1999999999999993</c:v>
                </c:pt>
                <c:pt idx="2">
                  <c:v>1.4</c:v>
                </c:pt>
                <c:pt idx="3">
                  <c:v>29.4</c:v>
                </c:pt>
                <c:pt idx="4">
                  <c:v>2.8</c:v>
                </c:pt>
                <c:pt idx="5">
                  <c:v>19.100000000000001</c:v>
                </c:pt>
              </c:numCache>
            </c:numRef>
          </c:val>
          <c:extLst>
            <c:ext xmlns:c16="http://schemas.microsoft.com/office/drawing/2014/chart" uri="{C3380CC4-5D6E-409C-BE32-E72D297353CC}">
              <c16:uniqueId val="{00000035-985A-41EB-9540-E453D7009470}"/>
            </c:ext>
          </c:extLst>
        </c:ser>
        <c:ser>
          <c:idx val="25"/>
          <c:order val="25"/>
          <c:tx>
            <c:strRef>
              <c:f>mejeri!$AA$4</c:f>
              <c:strCache>
                <c:ptCount val="1"/>
                <c:pt idx="0">
                  <c:v>2020</c:v>
                </c:pt>
              </c:strCache>
            </c:strRef>
          </c:tx>
          <c:spPr>
            <a:solidFill>
              <a:schemeClr val="accent2">
                <a:lumMod val="60000"/>
                <a:lumOff val="40000"/>
              </a:schemeClr>
            </a:solidFill>
            <a:ln>
              <a:noFill/>
            </a:ln>
            <a:effectLst/>
          </c:spPr>
          <c:invertIfNegative val="0"/>
          <c:cat>
            <c:strRef>
              <c:f>mejeri!$A$6:$A$11</c:f>
              <c:strCache>
                <c:ptCount val="6"/>
                <c:pt idx="0">
                  <c:v>Mjölk</c:v>
                </c:pt>
                <c:pt idx="1">
                  <c:v>Grädde</c:v>
                </c:pt>
                <c:pt idx="2">
                  <c:v>Mjölkpulver</c:v>
                </c:pt>
                <c:pt idx="3">
                  <c:v>Syrade produkter</c:v>
                </c:pt>
                <c:pt idx="4">
                  <c:v>Smör</c:v>
                </c:pt>
                <c:pt idx="5">
                  <c:v>Ost</c:v>
                </c:pt>
              </c:strCache>
            </c:strRef>
          </c:cat>
          <c:val>
            <c:numRef>
              <c:f>mejeri!$AA$6:$AA$11</c:f>
              <c:numCache>
                <c:formatCode>#\ ##0.0</c:formatCode>
                <c:ptCount val="6"/>
                <c:pt idx="0">
                  <c:v>67.7</c:v>
                </c:pt>
                <c:pt idx="1">
                  <c:v>9.1999999999999993</c:v>
                </c:pt>
                <c:pt idx="2">
                  <c:v>0.2</c:v>
                </c:pt>
                <c:pt idx="3">
                  <c:v>28.9</c:v>
                </c:pt>
                <c:pt idx="4">
                  <c:v>2.9</c:v>
                </c:pt>
                <c:pt idx="5">
                  <c:v>19.7</c:v>
                </c:pt>
              </c:numCache>
            </c:numRef>
          </c:val>
          <c:extLst>
            <c:ext xmlns:c16="http://schemas.microsoft.com/office/drawing/2014/chart" uri="{C3380CC4-5D6E-409C-BE32-E72D297353CC}">
              <c16:uniqueId val="{00000036-985A-41EB-9540-E453D7009470}"/>
            </c:ext>
          </c:extLst>
        </c:ser>
        <c:ser>
          <c:idx val="26"/>
          <c:order val="26"/>
          <c:tx>
            <c:strRef>
              <c:f>mejeri!$AB$4</c:f>
              <c:strCache>
                <c:ptCount val="1"/>
                <c:pt idx="0">
                  <c:v>2021</c:v>
                </c:pt>
              </c:strCache>
            </c:strRef>
          </c:tx>
          <c:spPr>
            <a:solidFill>
              <a:schemeClr val="accent3">
                <a:lumMod val="60000"/>
                <a:lumOff val="40000"/>
              </a:schemeClr>
            </a:solidFill>
            <a:ln>
              <a:noFill/>
            </a:ln>
            <a:effectLst/>
          </c:spPr>
          <c:invertIfNegative val="0"/>
          <c:cat>
            <c:strRef>
              <c:f>mejeri!$A$6:$A$11</c:f>
              <c:strCache>
                <c:ptCount val="6"/>
                <c:pt idx="0">
                  <c:v>Mjölk</c:v>
                </c:pt>
                <c:pt idx="1">
                  <c:v>Grädde</c:v>
                </c:pt>
                <c:pt idx="2">
                  <c:v>Mjölkpulver</c:v>
                </c:pt>
                <c:pt idx="3">
                  <c:v>Syrade produkter</c:v>
                </c:pt>
                <c:pt idx="4">
                  <c:v>Smör</c:v>
                </c:pt>
                <c:pt idx="5">
                  <c:v>Ost</c:v>
                </c:pt>
              </c:strCache>
            </c:strRef>
          </c:cat>
          <c:val>
            <c:numRef>
              <c:f>mejeri!$AB$6:$AB$11</c:f>
              <c:numCache>
                <c:formatCode>#\ ##0.0</c:formatCode>
                <c:ptCount val="6"/>
                <c:pt idx="0">
                  <c:v>65.8</c:v>
                </c:pt>
                <c:pt idx="1">
                  <c:v>8</c:v>
                </c:pt>
                <c:pt idx="2">
                  <c:v>0</c:v>
                </c:pt>
                <c:pt idx="3">
                  <c:v>28.5</c:v>
                </c:pt>
                <c:pt idx="4">
                  <c:v>2.9</c:v>
                </c:pt>
                <c:pt idx="5">
                  <c:v>19.5</c:v>
                </c:pt>
              </c:numCache>
            </c:numRef>
          </c:val>
          <c:extLst>
            <c:ext xmlns:c16="http://schemas.microsoft.com/office/drawing/2014/chart" uri="{C3380CC4-5D6E-409C-BE32-E72D297353CC}">
              <c16:uniqueId val="{00000037-985A-41EB-9540-E453D7009470}"/>
            </c:ext>
          </c:extLst>
        </c:ser>
        <c:ser>
          <c:idx val="27"/>
          <c:order val="27"/>
          <c:tx>
            <c:strRef>
              <c:f>mejeri!$AC$4</c:f>
              <c:strCache>
                <c:ptCount val="1"/>
                <c:pt idx="0">
                  <c:v>2022</c:v>
                </c:pt>
              </c:strCache>
            </c:strRef>
          </c:tx>
          <c:spPr>
            <a:solidFill>
              <a:schemeClr val="accent4">
                <a:lumMod val="60000"/>
                <a:lumOff val="40000"/>
              </a:schemeClr>
            </a:solidFill>
            <a:ln>
              <a:noFill/>
            </a:ln>
            <a:effectLst/>
          </c:spPr>
          <c:invertIfNegative val="0"/>
          <c:cat>
            <c:strRef>
              <c:f>mejeri!$A$6:$A$11</c:f>
              <c:strCache>
                <c:ptCount val="6"/>
                <c:pt idx="0">
                  <c:v>Mjölk</c:v>
                </c:pt>
                <c:pt idx="1">
                  <c:v>Grädde</c:v>
                </c:pt>
                <c:pt idx="2">
                  <c:v>Mjölkpulver</c:v>
                </c:pt>
                <c:pt idx="3">
                  <c:v>Syrade produkter</c:v>
                </c:pt>
                <c:pt idx="4">
                  <c:v>Smör</c:v>
                </c:pt>
                <c:pt idx="5">
                  <c:v>Ost</c:v>
                </c:pt>
              </c:strCache>
            </c:strRef>
          </c:cat>
          <c:val>
            <c:numRef>
              <c:f>mejeri!$AC$6:$AC$11</c:f>
              <c:numCache>
                <c:formatCode>#\ ##0.0</c:formatCode>
                <c:ptCount val="6"/>
                <c:pt idx="0">
                  <c:v>64</c:v>
                </c:pt>
                <c:pt idx="1">
                  <c:v>7.3</c:v>
                </c:pt>
                <c:pt idx="2">
                  <c:v>0</c:v>
                </c:pt>
                <c:pt idx="3">
                  <c:v>27.7</c:v>
                </c:pt>
                <c:pt idx="4">
                  <c:v>3</c:v>
                </c:pt>
                <c:pt idx="5">
                  <c:v>19</c:v>
                </c:pt>
              </c:numCache>
            </c:numRef>
          </c:val>
          <c:extLst>
            <c:ext xmlns:c16="http://schemas.microsoft.com/office/drawing/2014/chart" uri="{C3380CC4-5D6E-409C-BE32-E72D297353CC}">
              <c16:uniqueId val="{00000038-985A-41EB-9540-E453D7009470}"/>
            </c:ext>
          </c:extLst>
        </c:ser>
        <c:ser>
          <c:idx val="28"/>
          <c:order val="28"/>
          <c:tx>
            <c:strRef>
              <c:f>mejeri!$AD$4</c:f>
              <c:strCache>
                <c:ptCount val="1"/>
                <c:pt idx="0">
                  <c:v>2023</c:v>
                </c:pt>
              </c:strCache>
            </c:strRef>
          </c:tx>
          <c:spPr>
            <a:solidFill>
              <a:schemeClr val="accent5">
                <a:lumMod val="60000"/>
                <a:lumOff val="40000"/>
              </a:schemeClr>
            </a:solidFill>
            <a:ln>
              <a:noFill/>
            </a:ln>
            <a:effectLst/>
          </c:spPr>
          <c:invertIfNegative val="0"/>
          <c:dLbls>
            <c:dLbl>
              <c:idx val="2"/>
              <c:delete val="1"/>
              <c:extLst>
                <c:ext xmlns:c15="http://schemas.microsoft.com/office/drawing/2012/chart" uri="{CE6537A1-D6FC-4f65-9D91-7224C49458BB}"/>
                <c:ext xmlns:c16="http://schemas.microsoft.com/office/drawing/2014/chart" uri="{C3380CC4-5D6E-409C-BE32-E72D297353CC}">
                  <c16:uniqueId val="{0000003A-985A-41EB-9540-E453D7009470}"/>
                </c:ext>
              </c:extLst>
            </c:dLbl>
            <c:dLbl>
              <c:idx val="4"/>
              <c:layout>
                <c:manualLayout>
                  <c:x val="-5.3667262969588547E-3"/>
                  <c:y val="-1.875418224592829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D-985A-41EB-9540-E453D7009470}"/>
                </c:ext>
              </c:extLst>
            </c:dLbl>
            <c:spPr>
              <a:noFill/>
              <a:ln>
                <a:noFill/>
              </a:ln>
              <a:effectLst/>
            </c:spPr>
            <c:txPr>
              <a:bodyPr rot="5400000" spcFirstLastPara="1" vertOverflow="ellipsis" wrap="square" lIns="38100" tIns="19050" rIns="38100" bIns="19050" anchor="ctr" anchorCtr="1">
                <a:spAutoFit/>
              </a:bodyPr>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mejeri!$A$6:$A$11</c:f>
              <c:strCache>
                <c:ptCount val="6"/>
                <c:pt idx="0">
                  <c:v>Mjölk</c:v>
                </c:pt>
                <c:pt idx="1">
                  <c:v>Grädde</c:v>
                </c:pt>
                <c:pt idx="2">
                  <c:v>Mjölkpulver</c:v>
                </c:pt>
                <c:pt idx="3">
                  <c:v>Syrade produkter</c:v>
                </c:pt>
                <c:pt idx="4">
                  <c:v>Smör</c:v>
                </c:pt>
                <c:pt idx="5">
                  <c:v>Ost</c:v>
                </c:pt>
              </c:strCache>
            </c:strRef>
          </c:cat>
          <c:val>
            <c:numRef>
              <c:f>mejeri!$AD$6:$AD$11</c:f>
              <c:numCache>
                <c:formatCode>#\ ##0.0</c:formatCode>
                <c:ptCount val="6"/>
                <c:pt idx="0">
                  <c:v>62.5</c:v>
                </c:pt>
                <c:pt idx="1">
                  <c:v>7.3</c:v>
                </c:pt>
                <c:pt idx="2">
                  <c:v>0</c:v>
                </c:pt>
                <c:pt idx="3">
                  <c:v>27</c:v>
                </c:pt>
                <c:pt idx="4">
                  <c:v>2.7</c:v>
                </c:pt>
                <c:pt idx="5">
                  <c:v>19.2</c:v>
                </c:pt>
              </c:numCache>
            </c:numRef>
          </c:val>
          <c:extLst>
            <c:ext xmlns:c16="http://schemas.microsoft.com/office/drawing/2014/chart" uri="{C3380CC4-5D6E-409C-BE32-E72D297353CC}">
              <c16:uniqueId val="{00000039-985A-41EB-9540-E453D7009470}"/>
            </c:ext>
          </c:extLst>
        </c:ser>
        <c:dLbls>
          <c:showLegendKey val="0"/>
          <c:showVal val="0"/>
          <c:showCatName val="0"/>
          <c:showSerName val="0"/>
          <c:showPercent val="0"/>
          <c:showBubbleSize val="0"/>
        </c:dLbls>
        <c:gapWidth val="150"/>
        <c:overlap val="-25"/>
        <c:axId val="800228943"/>
        <c:axId val="832394911"/>
      </c:barChart>
      <c:catAx>
        <c:axId val="80022894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832394911"/>
        <c:crosses val="autoZero"/>
        <c:auto val="1"/>
        <c:lblAlgn val="ctr"/>
        <c:lblOffset val="100"/>
        <c:noMultiLvlLbl val="0"/>
      </c:catAx>
      <c:valAx>
        <c:axId val="83239491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sv-SE"/>
                  <a:t>kg/capita</a:t>
                </a:r>
              </a:p>
            </c:rich>
          </c:tx>
          <c:overlay val="0"/>
          <c:spPr>
            <a:noFill/>
            <a:ln>
              <a:noFill/>
            </a:ln>
            <a:effectLst/>
          </c:spPr>
          <c:txPr>
            <a:bodyPr rot="-54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title>
        <c:numFmt formatCode="#\ ##0.0" sourceLinked="1"/>
        <c:majorTickMark val="out"/>
        <c:minorTickMark val="none"/>
        <c:tickLblPos val="nextTo"/>
        <c:spPr>
          <a:noFill/>
          <a:ln>
            <a:solidFill>
              <a:srgbClr val="D9D9D9"/>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800228943"/>
        <c:crosses val="autoZero"/>
        <c:crossBetween val="between"/>
      </c:valAx>
      <c:spPr>
        <a:noFill/>
        <a:ln>
          <a:noFill/>
        </a:ln>
        <a:effectLst/>
      </c:spPr>
    </c:plotArea>
    <c:plotVisOnly val="1"/>
    <c:dispBlanksAs val="gap"/>
    <c:showDLblsOverMax val="0"/>
    <c:extLst/>
  </c:chart>
  <c:spPr>
    <a:solidFill>
      <a:schemeClr val="bg1"/>
    </a:solidFill>
    <a:ln w="9525" cap="flat" cmpd="sng" algn="ctr">
      <a:noFill/>
      <a:round/>
    </a:ln>
    <a:effectLst/>
  </c:spPr>
  <c:txPr>
    <a:bodyPr/>
    <a:lstStyle/>
    <a:p>
      <a:pPr>
        <a:defRPr sz="1200">
          <a:solidFill>
            <a:sysClr val="windowText" lastClr="000000"/>
          </a:solidFill>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4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a:t>Svensk totalkonsumtion av ägg</a:t>
            </a:r>
          </a:p>
        </c:rich>
      </c:tx>
      <c:overlay val="0"/>
      <c:spPr>
        <a:noFill/>
        <a:ln>
          <a:noFill/>
        </a:ln>
        <a:effectLst/>
      </c:spPr>
      <c:txPr>
        <a:bodyPr rot="0" spcFirstLastPara="1" vertOverflow="ellipsis" vert="horz" wrap="square" anchor="ctr" anchorCtr="1"/>
        <a:lstStyle/>
        <a:p>
          <a:pPr>
            <a:defRPr sz="144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sv-SE"/>
        </a:p>
      </c:txPr>
    </c:title>
    <c:autoTitleDeleted val="0"/>
    <c:plotArea>
      <c:layout>
        <c:manualLayout>
          <c:layoutTarget val="inner"/>
          <c:xMode val="edge"/>
          <c:yMode val="edge"/>
          <c:x val="9.8139714429846689E-2"/>
          <c:y val="6.7000328771486956E-2"/>
          <c:w val="0.89761893273090165"/>
          <c:h val="0.8077603343747719"/>
        </c:manualLayout>
      </c:layout>
      <c:barChart>
        <c:barDir val="col"/>
        <c:grouping val="clustered"/>
        <c:varyColors val="0"/>
        <c:ser>
          <c:idx val="0"/>
          <c:order val="0"/>
          <c:tx>
            <c:strRef>
              <c:f>ägg!$A$7</c:f>
              <c:strCache>
                <c:ptCount val="1"/>
                <c:pt idx="0">
                  <c:v>Äggekvivalenter</c:v>
                </c:pt>
              </c:strCache>
            </c:strRef>
          </c:tx>
          <c:spPr>
            <a:pattFill prst="pct90">
              <a:fgClr>
                <a:srgbClr val="FFC000"/>
              </a:fgClr>
              <a:bgClr>
                <a:sysClr val="window" lastClr="FFFFFF"/>
              </a:bgClr>
            </a:pattFill>
            <a:ln w="3175">
              <a:solidFill>
                <a:srgbClr val="7DA117"/>
              </a:solidFill>
            </a:ln>
            <a:effectLst/>
          </c:spPr>
          <c:invertIfNegative val="0"/>
          <c:cat>
            <c:strRef>
              <c:f>ägg!$Z$6:$AI$6</c:f>
              <c:strCache>
                <c:ptCount val="10"/>
                <c:pt idx="0">
                  <c:v>2014</c:v>
                </c:pt>
                <c:pt idx="1">
                  <c:v>2015</c:v>
                </c:pt>
                <c:pt idx="2">
                  <c:v>2016</c:v>
                </c:pt>
                <c:pt idx="3">
                  <c:v>2017</c:v>
                </c:pt>
                <c:pt idx="4">
                  <c:v>2018</c:v>
                </c:pt>
                <c:pt idx="5">
                  <c:v>2019</c:v>
                </c:pt>
                <c:pt idx="6">
                  <c:v>2020</c:v>
                </c:pt>
                <c:pt idx="7">
                  <c:v>2021</c:v>
                </c:pt>
                <c:pt idx="8">
                  <c:v>2022</c:v>
                </c:pt>
                <c:pt idx="9">
                  <c:v>2023</c:v>
                </c:pt>
              </c:strCache>
            </c:strRef>
          </c:cat>
          <c:val>
            <c:numRef>
              <c:f>ägg!$Z$7:$AI$7</c:f>
              <c:numCache>
                <c:formatCode>0.0</c:formatCode>
                <c:ptCount val="10"/>
                <c:pt idx="0">
                  <c:v>13.9</c:v>
                </c:pt>
                <c:pt idx="1">
                  <c:v>14.2</c:v>
                </c:pt>
                <c:pt idx="2">
                  <c:v>14.9</c:v>
                </c:pt>
                <c:pt idx="3">
                  <c:v>14.6</c:v>
                </c:pt>
                <c:pt idx="4">
                  <c:v>15</c:v>
                </c:pt>
                <c:pt idx="5">
                  <c:v>15</c:v>
                </c:pt>
                <c:pt idx="6">
                  <c:v>14.8</c:v>
                </c:pt>
                <c:pt idx="7">
                  <c:v>13.9</c:v>
                </c:pt>
                <c:pt idx="8">
                  <c:v>14.7</c:v>
                </c:pt>
                <c:pt idx="9">
                  <c:v>13.3</c:v>
                </c:pt>
              </c:numCache>
            </c:numRef>
          </c:val>
          <c:extLst>
            <c:ext xmlns:c16="http://schemas.microsoft.com/office/drawing/2014/chart" uri="{C3380CC4-5D6E-409C-BE32-E72D297353CC}">
              <c16:uniqueId val="{00000000-569D-45B0-A3AD-B19E902A2DAE}"/>
            </c:ext>
          </c:extLst>
        </c:ser>
        <c:dLbls>
          <c:showLegendKey val="0"/>
          <c:showVal val="0"/>
          <c:showCatName val="0"/>
          <c:showSerName val="0"/>
          <c:showPercent val="0"/>
          <c:showBubbleSize val="0"/>
        </c:dLbls>
        <c:gapWidth val="150"/>
        <c:axId val="800228943"/>
        <c:axId val="832394911"/>
      </c:barChart>
      <c:catAx>
        <c:axId val="80022894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832394911"/>
        <c:crosses val="autoZero"/>
        <c:auto val="1"/>
        <c:lblAlgn val="ctr"/>
        <c:lblOffset val="100"/>
        <c:noMultiLvlLbl val="0"/>
      </c:catAx>
      <c:valAx>
        <c:axId val="832394911"/>
        <c:scaling>
          <c:orientation val="minMax"/>
          <c:max val="16"/>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sv-SE"/>
                  <a:t>kg/capita äggekvivalenter</a:t>
                </a:r>
              </a:p>
            </c:rich>
          </c:tx>
          <c:layout>
            <c:manualLayout>
              <c:xMode val="edge"/>
              <c:yMode val="edge"/>
              <c:x val="4.0560261443642671E-2"/>
              <c:y val="0.32588554411681092"/>
            </c:manualLayout>
          </c:layout>
          <c:overlay val="0"/>
          <c:spPr>
            <a:noFill/>
            <a:ln>
              <a:noFill/>
            </a:ln>
            <a:effectLst/>
          </c:spPr>
          <c:txPr>
            <a:bodyPr rot="-54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title>
        <c:numFmt formatCode="0" sourceLinked="0"/>
        <c:majorTickMark val="none"/>
        <c:minorTickMark val="none"/>
        <c:tickLblPos val="nextTo"/>
        <c:spPr>
          <a:noFill/>
          <a:ln>
            <a:solidFill>
              <a:srgbClr val="D9D9D9"/>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800228943"/>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dTable>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200">
          <a:solidFill>
            <a:sysClr val="windowText" lastClr="000000"/>
          </a:solidFill>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80" b="0" i="0" u="none" strike="noStrike" kern="1200" spc="0" baseline="0">
                <a:solidFill>
                  <a:sysClr val="windowText" lastClr="000000"/>
                </a:solidFill>
                <a:latin typeface="+mn-lt"/>
                <a:ea typeface="+mn-ea"/>
                <a:cs typeface="+mn-cs"/>
              </a:defRPr>
            </a:pPr>
            <a:r>
              <a:rPr lang="sv-SE"/>
              <a:t>Konsumtion av kött i relation till kostråd</a:t>
            </a:r>
          </a:p>
        </c:rich>
      </c:tx>
      <c:overlay val="0"/>
      <c:spPr>
        <a:noFill/>
        <a:ln>
          <a:noFill/>
        </a:ln>
        <a:effectLst/>
      </c:spPr>
      <c:txPr>
        <a:bodyPr rot="0" spcFirstLastPara="1" vertOverflow="ellipsis" vert="horz" wrap="square" anchor="ctr" anchorCtr="1"/>
        <a:lstStyle/>
        <a:p>
          <a:pPr>
            <a:defRPr sz="1680" b="0" i="0" u="none" strike="noStrike" kern="1200" spc="0" baseline="0">
              <a:solidFill>
                <a:sysClr val="windowText" lastClr="000000"/>
              </a:solidFill>
              <a:latin typeface="+mn-lt"/>
              <a:ea typeface="+mn-ea"/>
              <a:cs typeface="+mn-cs"/>
            </a:defRPr>
          </a:pPr>
          <a:endParaRPr lang="sv-SE"/>
        </a:p>
      </c:txPr>
    </c:title>
    <c:autoTitleDeleted val="0"/>
    <c:plotArea>
      <c:layout/>
      <c:lineChart>
        <c:grouping val="standard"/>
        <c:varyColors val="0"/>
        <c:ser>
          <c:idx val="0"/>
          <c:order val="0"/>
          <c:tx>
            <c:strRef>
              <c:f>'hage till mage'!$A$18</c:f>
              <c:strCache>
                <c:ptCount val="1"/>
                <c:pt idx="0">
                  <c:v>Rött kött "på gaffeln"</c:v>
                </c:pt>
              </c:strCache>
            </c:strRef>
          </c:tx>
          <c:spPr>
            <a:ln w="25400" cap="rnd">
              <a:solidFill>
                <a:srgbClr val="C00000"/>
              </a:solidFill>
              <a:round/>
            </a:ln>
            <a:effectLst/>
          </c:spPr>
          <c:marker>
            <c:symbol val="none"/>
          </c:marker>
          <c:cat>
            <c:strRef>
              <c:f>'hage till mage'!$B$13:$AI$13</c:f>
              <c:strCach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strCache>
            </c:strRef>
          </c:cat>
          <c:val>
            <c:numRef>
              <c:f>'hage till mage'!$B$18:$AI$18</c:f>
              <c:numCache>
                <c:formatCode>0</c:formatCode>
                <c:ptCount val="34"/>
                <c:pt idx="0">
                  <c:v>504.7923076923077</c:v>
                </c:pt>
                <c:pt idx="1">
                  <c:v>501.10769230769228</c:v>
                </c:pt>
                <c:pt idx="2">
                  <c:v>517.21534927967343</c:v>
                </c:pt>
                <c:pt idx="3">
                  <c:v>515.84615384615381</c:v>
                </c:pt>
                <c:pt idx="4">
                  <c:v>530.5846153846154</c:v>
                </c:pt>
                <c:pt idx="5">
                  <c:v>548.27076923076925</c:v>
                </c:pt>
                <c:pt idx="6">
                  <c:v>548.08653846153845</c:v>
                </c:pt>
                <c:pt idx="7">
                  <c:v>561.25903846153835</c:v>
                </c:pt>
                <c:pt idx="8">
                  <c:v>574.43153846153848</c:v>
                </c:pt>
                <c:pt idx="9">
                  <c:v>581.65858818328024</c:v>
                </c:pt>
                <c:pt idx="10">
                  <c:v>587.23557692307691</c:v>
                </c:pt>
                <c:pt idx="11">
                  <c:v>570.66947829299875</c:v>
                </c:pt>
                <c:pt idx="12">
                  <c:v>607.83514418525078</c:v>
                </c:pt>
                <c:pt idx="13">
                  <c:v>615.23134947208871</c:v>
                </c:pt>
                <c:pt idx="14">
                  <c:v>620.6842410753992</c:v>
                </c:pt>
                <c:pt idx="15">
                  <c:v>614.76557850701772</c:v>
                </c:pt>
                <c:pt idx="16">
                  <c:v>614.84558159070548</c:v>
                </c:pt>
                <c:pt idx="17">
                  <c:v>615.91560094557246</c:v>
                </c:pt>
                <c:pt idx="18">
                  <c:v>613.67269230769216</c:v>
                </c:pt>
                <c:pt idx="19">
                  <c:v>613.58057692307682</c:v>
                </c:pt>
                <c:pt idx="20">
                  <c:v>626.66096153846149</c:v>
                </c:pt>
                <c:pt idx="21">
                  <c:v>634.30653846153837</c:v>
                </c:pt>
                <c:pt idx="22">
                  <c:v>618.09423076923076</c:v>
                </c:pt>
                <c:pt idx="23">
                  <c:v>624.33965384615374</c:v>
                </c:pt>
                <c:pt idx="24">
                  <c:v>612.75153846153853</c:v>
                </c:pt>
                <c:pt idx="25">
                  <c:v>603.1715384615386</c:v>
                </c:pt>
                <c:pt idx="26">
                  <c:v>595.7101923076923</c:v>
                </c:pt>
                <c:pt idx="27">
                  <c:v>578.7609615384614</c:v>
                </c:pt>
                <c:pt idx="28">
                  <c:v>571.39173076923078</c:v>
                </c:pt>
                <c:pt idx="29">
                  <c:v>550.91448076923086</c:v>
                </c:pt>
                <c:pt idx="30">
                  <c:v>530.49249999999995</c:v>
                </c:pt>
                <c:pt idx="31">
                  <c:v>522.20211538461535</c:v>
                </c:pt>
                <c:pt idx="32">
                  <c:v>527.36057692307691</c:v>
                </c:pt>
                <c:pt idx="33">
                  <c:v>511.36934615384615</c:v>
                </c:pt>
              </c:numCache>
            </c:numRef>
          </c:val>
          <c:smooth val="0"/>
          <c:extLst>
            <c:ext xmlns:c16="http://schemas.microsoft.com/office/drawing/2014/chart" uri="{C3380CC4-5D6E-409C-BE32-E72D297353CC}">
              <c16:uniqueId val="{00000000-4CFB-4F92-9FBA-A7BA304B06C9}"/>
            </c:ext>
          </c:extLst>
        </c:ser>
        <c:ser>
          <c:idx val="1"/>
          <c:order val="1"/>
          <c:tx>
            <c:strRef>
              <c:f>'hage till mage'!$A$19</c:f>
              <c:strCache>
                <c:ptCount val="1"/>
                <c:pt idx="0">
                  <c:v>Kostråd</c:v>
                </c:pt>
              </c:strCache>
            </c:strRef>
          </c:tx>
          <c:spPr>
            <a:ln w="25400" cap="rnd">
              <a:solidFill>
                <a:schemeClr val="tx1"/>
              </a:solidFill>
              <a:round/>
            </a:ln>
            <a:effectLst/>
          </c:spPr>
          <c:marker>
            <c:symbol val="none"/>
          </c:marker>
          <c:cat>
            <c:strRef>
              <c:f>'hage till mage'!$B$13:$AI$13</c:f>
              <c:strCach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strCache>
            </c:strRef>
          </c:cat>
          <c:val>
            <c:numRef>
              <c:f>'hage till mage'!$B$19:$AI$19</c:f>
              <c:numCache>
                <c:formatCode>General</c:formatCode>
                <c:ptCount val="34"/>
                <c:pt idx="0">
                  <c:v>500</c:v>
                </c:pt>
                <c:pt idx="1">
                  <c:v>500</c:v>
                </c:pt>
                <c:pt idx="2">
                  <c:v>500</c:v>
                </c:pt>
                <c:pt idx="3">
                  <c:v>500</c:v>
                </c:pt>
                <c:pt idx="4">
                  <c:v>500</c:v>
                </c:pt>
                <c:pt idx="5">
                  <c:v>500</c:v>
                </c:pt>
                <c:pt idx="6">
                  <c:v>500</c:v>
                </c:pt>
                <c:pt idx="7">
                  <c:v>500</c:v>
                </c:pt>
                <c:pt idx="8">
                  <c:v>500</c:v>
                </c:pt>
                <c:pt idx="9">
                  <c:v>500</c:v>
                </c:pt>
                <c:pt idx="10">
                  <c:v>500</c:v>
                </c:pt>
                <c:pt idx="11">
                  <c:v>500</c:v>
                </c:pt>
                <c:pt idx="12">
                  <c:v>500</c:v>
                </c:pt>
                <c:pt idx="13">
                  <c:v>500</c:v>
                </c:pt>
                <c:pt idx="14">
                  <c:v>500</c:v>
                </c:pt>
                <c:pt idx="15">
                  <c:v>500</c:v>
                </c:pt>
                <c:pt idx="16">
                  <c:v>500</c:v>
                </c:pt>
                <c:pt idx="17">
                  <c:v>500</c:v>
                </c:pt>
                <c:pt idx="18">
                  <c:v>500</c:v>
                </c:pt>
                <c:pt idx="19">
                  <c:v>500</c:v>
                </c:pt>
                <c:pt idx="20">
                  <c:v>500</c:v>
                </c:pt>
                <c:pt idx="21">
                  <c:v>500</c:v>
                </c:pt>
                <c:pt idx="22">
                  <c:v>500</c:v>
                </c:pt>
                <c:pt idx="23">
                  <c:v>500</c:v>
                </c:pt>
                <c:pt idx="24">
                  <c:v>500</c:v>
                </c:pt>
                <c:pt idx="25">
                  <c:v>500</c:v>
                </c:pt>
                <c:pt idx="26">
                  <c:v>500</c:v>
                </c:pt>
                <c:pt idx="27">
                  <c:v>500</c:v>
                </c:pt>
                <c:pt idx="28">
                  <c:v>500</c:v>
                </c:pt>
                <c:pt idx="29">
                  <c:v>500</c:v>
                </c:pt>
                <c:pt idx="30">
                  <c:v>500</c:v>
                </c:pt>
                <c:pt idx="31">
                  <c:v>500</c:v>
                </c:pt>
                <c:pt idx="32" formatCode="0">
                  <c:v>500</c:v>
                </c:pt>
                <c:pt idx="33" formatCode="0">
                  <c:v>500</c:v>
                </c:pt>
              </c:numCache>
            </c:numRef>
          </c:val>
          <c:smooth val="0"/>
          <c:extLst>
            <c:ext xmlns:c16="http://schemas.microsoft.com/office/drawing/2014/chart" uri="{C3380CC4-5D6E-409C-BE32-E72D297353CC}">
              <c16:uniqueId val="{00000001-4CFB-4F92-9FBA-A7BA304B06C9}"/>
            </c:ext>
          </c:extLst>
        </c:ser>
        <c:ser>
          <c:idx val="2"/>
          <c:order val="2"/>
          <c:tx>
            <c:strRef>
              <c:f>'hage till mage'!$A$20</c:f>
              <c:strCache>
                <c:ptCount val="1"/>
                <c:pt idx="0">
                  <c:v>NNR 2023</c:v>
                </c:pt>
              </c:strCache>
            </c:strRef>
          </c:tx>
          <c:spPr>
            <a:ln w="25400" cap="rnd">
              <a:solidFill>
                <a:schemeClr val="tx1"/>
              </a:solidFill>
              <a:prstDash val="sysDash"/>
              <a:round/>
            </a:ln>
            <a:effectLst/>
          </c:spPr>
          <c:marker>
            <c:symbol val="none"/>
          </c:marker>
          <c:cat>
            <c:strRef>
              <c:f>'hage till mage'!$B$13:$AI$13</c:f>
              <c:strCach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strCache>
            </c:strRef>
          </c:cat>
          <c:val>
            <c:numRef>
              <c:f>'hage till mage'!$B$20:$AI$20</c:f>
              <c:numCache>
                <c:formatCode>0</c:formatCode>
                <c:ptCount val="34"/>
                <c:pt idx="0">
                  <c:v>350</c:v>
                </c:pt>
                <c:pt idx="1">
                  <c:v>350</c:v>
                </c:pt>
                <c:pt idx="2">
                  <c:v>350</c:v>
                </c:pt>
                <c:pt idx="3">
                  <c:v>350</c:v>
                </c:pt>
                <c:pt idx="4">
                  <c:v>350</c:v>
                </c:pt>
                <c:pt idx="5">
                  <c:v>350</c:v>
                </c:pt>
                <c:pt idx="6">
                  <c:v>350</c:v>
                </c:pt>
                <c:pt idx="7">
                  <c:v>350</c:v>
                </c:pt>
                <c:pt idx="8">
                  <c:v>350</c:v>
                </c:pt>
                <c:pt idx="9">
                  <c:v>350</c:v>
                </c:pt>
                <c:pt idx="10">
                  <c:v>350</c:v>
                </c:pt>
                <c:pt idx="11">
                  <c:v>350</c:v>
                </c:pt>
                <c:pt idx="12">
                  <c:v>350</c:v>
                </c:pt>
                <c:pt idx="13">
                  <c:v>350</c:v>
                </c:pt>
                <c:pt idx="14">
                  <c:v>350</c:v>
                </c:pt>
                <c:pt idx="15">
                  <c:v>350</c:v>
                </c:pt>
                <c:pt idx="16">
                  <c:v>350</c:v>
                </c:pt>
                <c:pt idx="17">
                  <c:v>350</c:v>
                </c:pt>
                <c:pt idx="18">
                  <c:v>350</c:v>
                </c:pt>
                <c:pt idx="19">
                  <c:v>350</c:v>
                </c:pt>
                <c:pt idx="20">
                  <c:v>350</c:v>
                </c:pt>
                <c:pt idx="21">
                  <c:v>350</c:v>
                </c:pt>
                <c:pt idx="22">
                  <c:v>350</c:v>
                </c:pt>
                <c:pt idx="23">
                  <c:v>350</c:v>
                </c:pt>
                <c:pt idx="24">
                  <c:v>350</c:v>
                </c:pt>
                <c:pt idx="25">
                  <c:v>350</c:v>
                </c:pt>
                <c:pt idx="26">
                  <c:v>350</c:v>
                </c:pt>
                <c:pt idx="27">
                  <c:v>350</c:v>
                </c:pt>
                <c:pt idx="28">
                  <c:v>350</c:v>
                </c:pt>
                <c:pt idx="29">
                  <c:v>350</c:v>
                </c:pt>
                <c:pt idx="30">
                  <c:v>350</c:v>
                </c:pt>
                <c:pt idx="31">
                  <c:v>350</c:v>
                </c:pt>
                <c:pt idx="32">
                  <c:v>350</c:v>
                </c:pt>
                <c:pt idx="33">
                  <c:v>350</c:v>
                </c:pt>
              </c:numCache>
            </c:numRef>
          </c:val>
          <c:smooth val="0"/>
          <c:extLst>
            <c:ext xmlns:c16="http://schemas.microsoft.com/office/drawing/2014/chart" uri="{C3380CC4-5D6E-409C-BE32-E72D297353CC}">
              <c16:uniqueId val="{00000002-4CFB-4F92-9FBA-A7BA304B06C9}"/>
            </c:ext>
          </c:extLst>
        </c:ser>
        <c:ser>
          <c:idx val="3"/>
          <c:order val="3"/>
          <c:tx>
            <c:strRef>
              <c:f>'hage till mage'!$A$21</c:f>
              <c:strCache>
                <c:ptCount val="1"/>
                <c:pt idx="0">
                  <c:v>Kyckling "på gaffeln"</c:v>
                </c:pt>
              </c:strCache>
            </c:strRef>
          </c:tx>
          <c:spPr>
            <a:ln w="25400" cap="rnd">
              <a:solidFill>
                <a:schemeClr val="accent3"/>
              </a:solidFill>
              <a:round/>
            </a:ln>
            <a:effectLst/>
          </c:spPr>
          <c:marker>
            <c:symbol val="none"/>
          </c:marker>
          <c:cat>
            <c:strRef>
              <c:f>'hage till mage'!$B$13:$AI$13</c:f>
              <c:strCach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strCache>
            </c:strRef>
          </c:cat>
          <c:val>
            <c:numRef>
              <c:f>'hage till mage'!$B$21:$AI$21</c:f>
              <c:numCache>
                <c:formatCode>0</c:formatCode>
                <c:ptCount val="34"/>
                <c:pt idx="0">
                  <c:v>48.107692307692318</c:v>
                </c:pt>
                <c:pt idx="1">
                  <c:v>53.815384615384609</c:v>
                </c:pt>
                <c:pt idx="2">
                  <c:v>57.892307692307682</c:v>
                </c:pt>
                <c:pt idx="3">
                  <c:v>61.153846153846146</c:v>
                </c:pt>
                <c:pt idx="4">
                  <c:v>66.861538461538444</c:v>
                </c:pt>
                <c:pt idx="5">
                  <c:v>70.938461538461539</c:v>
                </c:pt>
                <c:pt idx="6">
                  <c:v>73.384615384615387</c:v>
                </c:pt>
                <c:pt idx="7">
                  <c:v>75.015384615384605</c:v>
                </c:pt>
                <c:pt idx="8">
                  <c:v>80.723076923076931</c:v>
                </c:pt>
                <c:pt idx="9">
                  <c:v>93.769230769230745</c:v>
                </c:pt>
                <c:pt idx="10">
                  <c:v>104.36923076923077</c:v>
                </c:pt>
                <c:pt idx="11">
                  <c:v>113.33846153846154</c:v>
                </c:pt>
                <c:pt idx="12">
                  <c:v>120.67692307692307</c:v>
                </c:pt>
                <c:pt idx="13">
                  <c:v>116.6</c:v>
                </c:pt>
                <c:pt idx="14">
                  <c:v>121.49230769230768</c:v>
                </c:pt>
                <c:pt idx="15">
                  <c:v>128.01538461538459</c:v>
                </c:pt>
                <c:pt idx="16">
                  <c:v>132.90769230769232</c:v>
                </c:pt>
                <c:pt idx="17">
                  <c:v>136.16923076923075</c:v>
                </c:pt>
                <c:pt idx="18">
                  <c:v>147.5846153846154</c:v>
                </c:pt>
                <c:pt idx="19">
                  <c:v>142.69230769230768</c:v>
                </c:pt>
                <c:pt idx="20">
                  <c:v>150.03076923076921</c:v>
                </c:pt>
                <c:pt idx="21">
                  <c:v>152.47692307692307</c:v>
                </c:pt>
                <c:pt idx="22">
                  <c:v>154.92307692307691</c:v>
                </c:pt>
                <c:pt idx="23">
                  <c:v>165.52307692307693</c:v>
                </c:pt>
                <c:pt idx="24">
                  <c:v>176.12307692307692</c:v>
                </c:pt>
                <c:pt idx="25">
                  <c:v>182.64615384615382</c:v>
                </c:pt>
                <c:pt idx="26">
                  <c:v>192.43076923076927</c:v>
                </c:pt>
                <c:pt idx="27">
                  <c:v>189.98461538461541</c:v>
                </c:pt>
                <c:pt idx="28">
                  <c:v>180.7136923076923</c:v>
                </c:pt>
                <c:pt idx="29">
                  <c:v>182.82553846153846</c:v>
                </c:pt>
                <c:pt idx="30">
                  <c:v>177.75384615384615</c:v>
                </c:pt>
                <c:pt idx="31">
                  <c:v>188.33204435921328</c:v>
                </c:pt>
                <c:pt idx="32">
                  <c:v>187.9269692121581</c:v>
                </c:pt>
                <c:pt idx="33">
                  <c:v>191.21584615384614</c:v>
                </c:pt>
              </c:numCache>
            </c:numRef>
          </c:val>
          <c:smooth val="0"/>
          <c:extLst>
            <c:ext xmlns:c16="http://schemas.microsoft.com/office/drawing/2014/chart" uri="{C3380CC4-5D6E-409C-BE32-E72D297353CC}">
              <c16:uniqueId val="{00000003-4CFB-4F92-9FBA-A7BA304B06C9}"/>
            </c:ext>
          </c:extLst>
        </c:ser>
        <c:dLbls>
          <c:showLegendKey val="0"/>
          <c:showVal val="0"/>
          <c:showCatName val="0"/>
          <c:showSerName val="0"/>
          <c:showPercent val="0"/>
          <c:showBubbleSize val="0"/>
        </c:dLbls>
        <c:smooth val="0"/>
        <c:axId val="1074040239"/>
        <c:axId val="832429023"/>
      </c:lineChart>
      <c:catAx>
        <c:axId val="107404023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400" b="0" i="0" u="none" strike="noStrike" kern="1200" baseline="0">
                <a:solidFill>
                  <a:sysClr val="windowText" lastClr="000000"/>
                </a:solidFill>
                <a:latin typeface="+mn-lt"/>
                <a:ea typeface="+mn-ea"/>
                <a:cs typeface="+mn-cs"/>
              </a:defRPr>
            </a:pPr>
            <a:endParaRPr lang="sv-SE"/>
          </a:p>
        </c:txPr>
        <c:crossAx val="832429023"/>
        <c:crosses val="autoZero"/>
        <c:auto val="1"/>
        <c:lblAlgn val="ctr"/>
        <c:lblOffset val="100"/>
        <c:noMultiLvlLbl val="0"/>
      </c:catAx>
      <c:valAx>
        <c:axId val="832429023"/>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r>
                  <a:rPr lang="sv-SE"/>
                  <a:t>gram kött per person och vecka</a:t>
                </a:r>
              </a:p>
            </c:rich>
          </c:tx>
          <c:layout>
            <c:manualLayout>
              <c:xMode val="edge"/>
              <c:yMode val="edge"/>
              <c:x val="7.2992700729927005E-3"/>
              <c:y val="0.3156339405913744"/>
            </c:manualLayout>
          </c:layout>
          <c:overlay val="0"/>
          <c:spPr>
            <a:noFill/>
            <a:ln>
              <a:noFill/>
            </a:ln>
            <a:effectLst/>
          </c:spPr>
          <c:txPr>
            <a:bodyPr rot="-54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sv-SE"/>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sv-SE"/>
          </a:p>
        </c:txPr>
        <c:crossAx val="107404023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sv-S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400">
          <a:solidFill>
            <a:sysClr val="windowText" lastClr="000000"/>
          </a:solidFill>
        </a:defRPr>
      </a:pPr>
      <a:endParaRPr lang="sv-SE"/>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ysClr val="windowText" lastClr="000000"/>
                </a:solidFill>
                <a:latin typeface="+mn-lt"/>
                <a:ea typeface="+mn-ea"/>
                <a:cs typeface="+mn-cs"/>
              </a:defRPr>
            </a:pPr>
            <a:r>
              <a:rPr lang="sv-SE"/>
              <a:t>Från hage till mage rött kött och kyckling 2010</a:t>
            </a:r>
          </a:p>
        </c:rich>
      </c:tx>
      <c:overlay val="0"/>
      <c:spPr>
        <a:noFill/>
        <a:ln>
          <a:noFill/>
        </a:ln>
        <a:effectLst/>
      </c:spPr>
      <c:txPr>
        <a:bodyPr rot="0" spcFirstLastPara="1" vertOverflow="ellipsis" vert="horz" wrap="square" anchor="ctr" anchorCtr="1"/>
        <a:lstStyle/>
        <a:p>
          <a:pPr>
            <a:defRPr sz="1440" b="0" i="0" u="none" strike="noStrike" kern="1200" spc="0" baseline="0">
              <a:solidFill>
                <a:sysClr val="windowText" lastClr="000000"/>
              </a:solidFill>
              <a:latin typeface="+mn-lt"/>
              <a:ea typeface="+mn-ea"/>
              <a:cs typeface="+mn-cs"/>
            </a:defRPr>
          </a:pPr>
          <a:endParaRPr lang="sv-SE"/>
        </a:p>
      </c:txPr>
    </c:title>
    <c:autoTitleDeleted val="0"/>
    <c:plotArea>
      <c:layout>
        <c:manualLayout>
          <c:layoutTarget val="inner"/>
          <c:xMode val="edge"/>
          <c:yMode val="edge"/>
          <c:x val="0.11363985442012288"/>
          <c:y val="8.5648755127297485E-2"/>
          <c:w val="0.86662035752896283"/>
          <c:h val="0.57252298164170801"/>
        </c:manualLayout>
      </c:layout>
      <c:barChart>
        <c:barDir val="col"/>
        <c:grouping val="clustered"/>
        <c:varyColors val="0"/>
        <c:ser>
          <c:idx val="0"/>
          <c:order val="0"/>
          <c:tx>
            <c:strRef>
              <c:f>'hage till mage'!$A$52</c:f>
              <c:strCache>
                <c:ptCount val="1"/>
                <c:pt idx="0">
                  <c:v>Levande vikt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sv-S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'hage till mage'!$F$51:$G$51</c:f>
              <c:strCache>
                <c:ptCount val="2"/>
                <c:pt idx="0">
                  <c:v>Rött kött</c:v>
                </c:pt>
                <c:pt idx="1">
                  <c:v>Matfågel</c:v>
                </c:pt>
              </c:strCache>
            </c:strRef>
          </c:cat>
          <c:val>
            <c:numRef>
              <c:f>'hage till mage'!$F$52:$G$52</c:f>
              <c:numCache>
                <c:formatCode>0.0</c:formatCode>
                <c:ptCount val="2"/>
                <c:pt idx="0">
                  <c:v>111.38444444444444</c:v>
                </c:pt>
                <c:pt idx="1">
                  <c:v>24.533333333333331</c:v>
                </c:pt>
              </c:numCache>
            </c:numRef>
          </c:val>
          <c:extLst>
            <c:ext xmlns:c16="http://schemas.microsoft.com/office/drawing/2014/chart" uri="{C3380CC4-5D6E-409C-BE32-E72D297353CC}">
              <c16:uniqueId val="{00000000-569D-45B0-A3AD-B19E902A2DAE}"/>
            </c:ext>
          </c:extLst>
        </c:ser>
        <c:ser>
          <c:idx val="1"/>
          <c:order val="1"/>
          <c:tx>
            <c:strRef>
              <c:f>'hage till mage'!$A$53</c:f>
              <c:strCache>
                <c:ptCount val="1"/>
                <c:pt idx="0">
                  <c:v>Slaktad vikt = totalkonsumtion</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sv-S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'hage till mage'!$F$51:$G$51</c:f>
              <c:strCache>
                <c:ptCount val="2"/>
                <c:pt idx="0">
                  <c:v>Rött kött</c:v>
                </c:pt>
                <c:pt idx="1">
                  <c:v>Matfågel</c:v>
                </c:pt>
              </c:strCache>
            </c:strRef>
          </c:cat>
          <c:val>
            <c:numRef>
              <c:f>'hage till mage'!$F$53:$G$53</c:f>
              <c:numCache>
                <c:formatCode>General</c:formatCode>
                <c:ptCount val="2"/>
                <c:pt idx="0" formatCode="0.0">
                  <c:v>67.900000000000006</c:v>
                </c:pt>
                <c:pt idx="1">
                  <c:v>18.399999999999999</c:v>
                </c:pt>
              </c:numCache>
            </c:numRef>
          </c:val>
          <c:extLst>
            <c:ext xmlns:c16="http://schemas.microsoft.com/office/drawing/2014/chart" uri="{C3380CC4-5D6E-409C-BE32-E72D297353CC}">
              <c16:uniqueId val="{00000001-569D-45B0-A3AD-B19E902A2DAE}"/>
            </c:ext>
          </c:extLst>
        </c:ser>
        <c:ser>
          <c:idx val="2"/>
          <c:order val="2"/>
          <c:tx>
            <c:strRef>
              <c:f>'hage till mage'!$A$54</c:f>
              <c:strCache>
                <c:ptCount val="1"/>
                <c:pt idx="0">
                  <c:v>Försäljning i detaljhandeln</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sv-S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'hage till mage'!$F$51:$G$51</c:f>
              <c:strCache>
                <c:ptCount val="2"/>
                <c:pt idx="0">
                  <c:v>Rött kött</c:v>
                </c:pt>
                <c:pt idx="1">
                  <c:v>Matfågel</c:v>
                </c:pt>
              </c:strCache>
            </c:strRef>
          </c:cat>
          <c:val>
            <c:numRef>
              <c:f>'hage till mage'!$F$54:$G$54</c:f>
              <c:numCache>
                <c:formatCode>0.0</c:formatCode>
                <c:ptCount val="2"/>
                <c:pt idx="0">
                  <c:v>51.064999999999998</c:v>
                </c:pt>
                <c:pt idx="1">
                  <c:v>16.192</c:v>
                </c:pt>
              </c:numCache>
            </c:numRef>
          </c:val>
          <c:extLst>
            <c:ext xmlns:c16="http://schemas.microsoft.com/office/drawing/2014/chart" uri="{C3380CC4-5D6E-409C-BE32-E72D297353CC}">
              <c16:uniqueId val="{00000002-569D-45B0-A3AD-B19E902A2DAE}"/>
            </c:ext>
          </c:extLst>
        </c:ser>
        <c:ser>
          <c:idx val="3"/>
          <c:order val="3"/>
          <c:tx>
            <c:strRef>
              <c:f>'hage till mage'!$A$55</c:f>
              <c:strCache>
                <c:ptCount val="1"/>
                <c:pt idx="0">
                  <c:v>Redo för tillagning = rå vikt</c:v>
                </c:pt>
              </c:strCache>
            </c:strRef>
          </c:tx>
          <c:spPr>
            <a:solidFill>
              <a:schemeClr val="accent4"/>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sv-S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'hage till mage'!$F$51:$G$51</c:f>
              <c:strCache>
                <c:ptCount val="2"/>
                <c:pt idx="0">
                  <c:v>Rött kött</c:v>
                </c:pt>
                <c:pt idx="1">
                  <c:v>Matfågel</c:v>
                </c:pt>
              </c:strCache>
            </c:strRef>
          </c:cat>
          <c:val>
            <c:numRef>
              <c:f>'hage till mage'!$F$55:$G$55</c:f>
              <c:numCache>
                <c:formatCode>0.0</c:formatCode>
                <c:ptCount val="2"/>
                <c:pt idx="0">
                  <c:v>42.338709677419359</c:v>
                </c:pt>
                <c:pt idx="1">
                  <c:v>10.161290322580646</c:v>
                </c:pt>
              </c:numCache>
            </c:numRef>
          </c:val>
          <c:extLst>
            <c:ext xmlns:c16="http://schemas.microsoft.com/office/drawing/2014/chart" uri="{C3380CC4-5D6E-409C-BE32-E72D297353CC}">
              <c16:uniqueId val="{00000003-569D-45B0-A3AD-B19E902A2DAE}"/>
            </c:ext>
          </c:extLst>
        </c:ser>
        <c:ser>
          <c:idx val="4"/>
          <c:order val="4"/>
          <c:tx>
            <c:strRef>
              <c:f>'hage till mage'!$A$56</c:f>
              <c:strCache>
                <c:ptCount val="1"/>
                <c:pt idx="0">
                  <c:v>På gaffeln = slutkonsumtion</c:v>
                </c:pt>
              </c:strCache>
            </c:strRef>
          </c:tx>
          <c:spPr>
            <a:solidFill>
              <a:schemeClr val="accent5"/>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sv-S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'hage till mage'!$F$51:$G$51</c:f>
              <c:strCache>
                <c:ptCount val="2"/>
                <c:pt idx="0">
                  <c:v>Rött kött</c:v>
                </c:pt>
                <c:pt idx="1">
                  <c:v>Matfågel</c:v>
                </c:pt>
              </c:strCache>
            </c:strRef>
          </c:cat>
          <c:val>
            <c:numRef>
              <c:f>'hage till mage'!$F$56:$G$56</c:f>
              <c:numCache>
                <c:formatCode>General</c:formatCode>
                <c:ptCount val="2"/>
                <c:pt idx="0" formatCode="0.0">
                  <c:v>32.5</c:v>
                </c:pt>
                <c:pt idx="1">
                  <c:v>7.8</c:v>
                </c:pt>
              </c:numCache>
            </c:numRef>
          </c:val>
          <c:extLst>
            <c:ext xmlns:c16="http://schemas.microsoft.com/office/drawing/2014/chart" uri="{C3380CC4-5D6E-409C-BE32-E72D297353CC}">
              <c16:uniqueId val="{00000004-569D-45B0-A3AD-B19E902A2DAE}"/>
            </c:ext>
          </c:extLst>
        </c:ser>
        <c:ser>
          <c:idx val="5"/>
          <c:order val="5"/>
          <c:tx>
            <c:strRef>
              <c:f>'hage till mage'!$A$57</c:f>
              <c:strCache>
                <c:ptCount val="1"/>
                <c:pt idx="0">
                  <c:v>Livsmedelsverkets kostråd</c:v>
                </c:pt>
              </c:strCache>
            </c:strRef>
          </c:tx>
          <c:spPr>
            <a:solidFill>
              <a:schemeClr val="bg1">
                <a:lumMod val="65000"/>
              </a:schemeClr>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sv-S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'hage till mage'!$F$51:$G$51</c:f>
              <c:strCache>
                <c:ptCount val="2"/>
                <c:pt idx="0">
                  <c:v>Rött kött</c:v>
                </c:pt>
                <c:pt idx="1">
                  <c:v>Matfågel</c:v>
                </c:pt>
              </c:strCache>
            </c:strRef>
          </c:cat>
          <c:val>
            <c:numRef>
              <c:f>'hage till mage'!$F$57:$G$57</c:f>
              <c:numCache>
                <c:formatCode>General</c:formatCode>
                <c:ptCount val="2"/>
                <c:pt idx="0" formatCode="0.0">
                  <c:v>26</c:v>
                </c:pt>
              </c:numCache>
            </c:numRef>
          </c:val>
          <c:extLst>
            <c:ext xmlns:c16="http://schemas.microsoft.com/office/drawing/2014/chart" uri="{C3380CC4-5D6E-409C-BE32-E72D297353CC}">
              <c16:uniqueId val="{00000005-569D-45B0-A3AD-B19E902A2DAE}"/>
            </c:ext>
          </c:extLst>
        </c:ser>
        <c:dLbls>
          <c:dLblPos val="outEnd"/>
          <c:showLegendKey val="0"/>
          <c:showVal val="1"/>
          <c:showCatName val="0"/>
          <c:showSerName val="0"/>
          <c:showPercent val="0"/>
          <c:showBubbleSize val="0"/>
        </c:dLbls>
        <c:gapWidth val="219"/>
        <c:overlap val="-27"/>
        <c:axId val="800228943"/>
        <c:axId val="832394911"/>
      </c:barChart>
      <c:catAx>
        <c:axId val="80022894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sv-SE"/>
          </a:p>
        </c:txPr>
        <c:crossAx val="832394911"/>
        <c:crosses val="autoZero"/>
        <c:auto val="1"/>
        <c:lblAlgn val="ctr"/>
        <c:lblOffset val="100"/>
        <c:noMultiLvlLbl val="0"/>
      </c:catAx>
      <c:valAx>
        <c:axId val="83239491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r>
                  <a:rPr lang="en-US"/>
                  <a:t>kg/capita</a:t>
                </a:r>
              </a:p>
            </c:rich>
          </c:tx>
          <c:overlay val="0"/>
          <c:spPr>
            <a:noFill/>
            <a:ln>
              <a:noFill/>
            </a:ln>
            <a:effectLst/>
          </c:spPr>
          <c:txPr>
            <a:bodyPr rot="-54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sv-SE"/>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sv-SE"/>
          </a:p>
        </c:txPr>
        <c:crossAx val="800228943"/>
        <c:crosses val="autoZero"/>
        <c:crossBetween val="between"/>
      </c:valAx>
      <c:spPr>
        <a:noFill/>
        <a:ln>
          <a:noFill/>
        </a:ln>
        <a:effectLst/>
      </c:spPr>
    </c:plotArea>
    <c:legend>
      <c:legendPos val="b"/>
      <c:layout>
        <c:manualLayout>
          <c:xMode val="edge"/>
          <c:yMode val="edge"/>
          <c:x val="2.2278124146451989E-2"/>
          <c:y val="0.70508876507114715"/>
          <c:w val="0.44107828698204066"/>
          <c:h val="0.29218489075276016"/>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sv-S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200">
          <a:solidFill>
            <a:sysClr val="windowText" lastClr="000000"/>
          </a:solidFill>
        </a:defRPr>
      </a:pPr>
      <a:endParaRPr lang="sv-SE"/>
    </a:p>
  </c:txPr>
  <c:printSettings>
    <c:headerFooter/>
    <c:pageMargins b="0.75" l="0.7" r="0.7" t="0.75" header="0.3" footer="0.3"/>
    <c:pageSetup/>
  </c:printSettings>
  <c:userShapes r:id="rId3"/>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320" b="0" i="0" u="none" strike="noStrike" kern="1200" spc="0" baseline="0">
                <a:solidFill>
                  <a:sysClr val="windowText" lastClr="000000"/>
                </a:solidFill>
                <a:latin typeface="+mn-lt"/>
                <a:ea typeface="+mn-ea"/>
                <a:cs typeface="+mn-cs"/>
              </a:defRPr>
            </a:pPr>
            <a:r>
              <a:rPr lang="sv-SE"/>
              <a:t>Från hage till mage per köttslag 2023</a:t>
            </a:r>
          </a:p>
        </c:rich>
      </c:tx>
      <c:overlay val="0"/>
      <c:spPr>
        <a:noFill/>
        <a:ln>
          <a:noFill/>
        </a:ln>
        <a:effectLst/>
      </c:spPr>
      <c:txPr>
        <a:bodyPr rot="0" spcFirstLastPara="1" vertOverflow="ellipsis" vert="horz" wrap="square" anchor="ctr" anchorCtr="1"/>
        <a:lstStyle/>
        <a:p>
          <a:pPr>
            <a:defRPr sz="1320" b="0" i="0" u="none" strike="noStrike" kern="1200" spc="0" baseline="0">
              <a:solidFill>
                <a:sysClr val="windowText" lastClr="000000"/>
              </a:solidFill>
              <a:latin typeface="+mn-lt"/>
              <a:ea typeface="+mn-ea"/>
              <a:cs typeface="+mn-cs"/>
            </a:defRPr>
          </a:pPr>
          <a:endParaRPr lang="sv-SE"/>
        </a:p>
      </c:txPr>
    </c:title>
    <c:autoTitleDeleted val="0"/>
    <c:plotArea>
      <c:layout/>
      <c:barChart>
        <c:barDir val="col"/>
        <c:grouping val="clustered"/>
        <c:varyColors val="0"/>
        <c:ser>
          <c:idx val="0"/>
          <c:order val="0"/>
          <c:tx>
            <c:strRef>
              <c:f>'hage till mage'!$A$101</c:f>
              <c:strCache>
                <c:ptCount val="1"/>
                <c:pt idx="0">
                  <c:v>Levande vikt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sv-S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'hage till mage'!$B$100:$F$100</c:f>
              <c:strCache>
                <c:ptCount val="5"/>
                <c:pt idx="0">
                  <c:v>Gris</c:v>
                </c:pt>
                <c:pt idx="1">
                  <c:v>Nöt</c:v>
                </c:pt>
                <c:pt idx="2">
                  <c:v>Får</c:v>
                </c:pt>
                <c:pt idx="3">
                  <c:v>Övrigt kött</c:v>
                </c:pt>
                <c:pt idx="4">
                  <c:v>Matfågel</c:v>
                </c:pt>
              </c:strCache>
            </c:strRef>
          </c:cat>
          <c:val>
            <c:numRef>
              <c:f>'hage till mage'!$B$101:$F$101</c:f>
              <c:numCache>
                <c:formatCode>0.0</c:formatCode>
                <c:ptCount val="5"/>
                <c:pt idx="0">
                  <c:v>37.325333333333333</c:v>
                </c:pt>
                <c:pt idx="1">
                  <c:v>45.51</c:v>
                </c:pt>
                <c:pt idx="2">
                  <c:v>3.5733333333333333</c:v>
                </c:pt>
                <c:pt idx="3">
                  <c:v>6.32</c:v>
                </c:pt>
                <c:pt idx="4">
                  <c:v>31.268000000000001</c:v>
                </c:pt>
              </c:numCache>
            </c:numRef>
          </c:val>
          <c:extLst>
            <c:ext xmlns:c16="http://schemas.microsoft.com/office/drawing/2014/chart" uri="{C3380CC4-5D6E-409C-BE32-E72D297353CC}">
              <c16:uniqueId val="{00000000-569D-45B0-A3AD-B19E902A2DAE}"/>
            </c:ext>
          </c:extLst>
        </c:ser>
        <c:ser>
          <c:idx val="1"/>
          <c:order val="1"/>
          <c:tx>
            <c:strRef>
              <c:f>'hage till mage'!$A$102</c:f>
              <c:strCache>
                <c:ptCount val="1"/>
                <c:pt idx="0">
                  <c:v>Slaktad vikt</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sv-S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'hage till mage'!$B$100:$F$100</c:f>
              <c:strCache>
                <c:ptCount val="5"/>
                <c:pt idx="0">
                  <c:v>Gris</c:v>
                </c:pt>
                <c:pt idx="1">
                  <c:v>Nöt</c:v>
                </c:pt>
                <c:pt idx="2">
                  <c:v>Får</c:v>
                </c:pt>
                <c:pt idx="3">
                  <c:v>Övrigt kött</c:v>
                </c:pt>
                <c:pt idx="4">
                  <c:v>Matfågel</c:v>
                </c:pt>
              </c:strCache>
            </c:strRef>
          </c:cat>
          <c:val>
            <c:numRef>
              <c:f>'hage till mage'!$B$102:$F$102</c:f>
              <c:numCache>
                <c:formatCode>0.0</c:formatCode>
                <c:ptCount val="5"/>
                <c:pt idx="0">
                  <c:v>27.994</c:v>
                </c:pt>
                <c:pt idx="1">
                  <c:v>22.754999999999999</c:v>
                </c:pt>
                <c:pt idx="2">
                  <c:v>1.6080000000000001</c:v>
                </c:pt>
                <c:pt idx="3">
                  <c:v>3.16</c:v>
                </c:pt>
                <c:pt idx="4">
                  <c:v>23.451000000000001</c:v>
                </c:pt>
              </c:numCache>
            </c:numRef>
          </c:val>
          <c:extLst>
            <c:ext xmlns:c16="http://schemas.microsoft.com/office/drawing/2014/chart" uri="{C3380CC4-5D6E-409C-BE32-E72D297353CC}">
              <c16:uniqueId val="{00000001-569D-45B0-A3AD-B19E902A2DAE}"/>
            </c:ext>
          </c:extLst>
        </c:ser>
        <c:ser>
          <c:idx val="2"/>
          <c:order val="2"/>
          <c:tx>
            <c:strRef>
              <c:f>'hage till mage'!$A$103</c:f>
              <c:strCache>
                <c:ptCount val="1"/>
                <c:pt idx="0">
                  <c:v>Försäljning</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sv-S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'hage till mage'!$B$100:$F$100</c:f>
              <c:strCache>
                <c:ptCount val="5"/>
                <c:pt idx="0">
                  <c:v>Gris</c:v>
                </c:pt>
                <c:pt idx="1">
                  <c:v>Nöt</c:v>
                </c:pt>
                <c:pt idx="2">
                  <c:v>Får</c:v>
                </c:pt>
                <c:pt idx="3">
                  <c:v>Övrigt kött</c:v>
                </c:pt>
                <c:pt idx="4">
                  <c:v>Matfågel</c:v>
                </c:pt>
              </c:strCache>
            </c:strRef>
          </c:cat>
          <c:val>
            <c:numRef>
              <c:f>'hage till mage'!$B$103:$F$103</c:f>
              <c:numCache>
                <c:formatCode>0.0</c:formatCode>
                <c:ptCount val="5"/>
                <c:pt idx="0">
                  <c:v>21.835319999999999</c:v>
                </c:pt>
                <c:pt idx="1">
                  <c:v>15.928499999999998</c:v>
                </c:pt>
                <c:pt idx="2">
                  <c:v>1.4150400000000001</c:v>
                </c:pt>
                <c:pt idx="3">
                  <c:v>2.4648000000000003</c:v>
                </c:pt>
                <c:pt idx="4">
                  <c:v>20.636880000000001</c:v>
                </c:pt>
              </c:numCache>
            </c:numRef>
          </c:val>
          <c:extLst>
            <c:ext xmlns:c16="http://schemas.microsoft.com/office/drawing/2014/chart" uri="{C3380CC4-5D6E-409C-BE32-E72D297353CC}">
              <c16:uniqueId val="{00000002-569D-45B0-A3AD-B19E902A2DAE}"/>
            </c:ext>
          </c:extLst>
        </c:ser>
        <c:ser>
          <c:idx val="3"/>
          <c:order val="3"/>
          <c:tx>
            <c:strRef>
              <c:f>'hage till mage'!$A$104</c:f>
              <c:strCache>
                <c:ptCount val="1"/>
                <c:pt idx="0">
                  <c:v>Rå vikt</c:v>
                </c:pt>
              </c:strCache>
            </c:strRef>
          </c:tx>
          <c:spPr>
            <a:solidFill>
              <a:schemeClr val="accent4"/>
            </a:solidFill>
            <a:ln>
              <a:noFill/>
            </a:ln>
            <a:effectLst/>
          </c:spPr>
          <c:invertIfNegative val="0"/>
          <c:dLbls>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sv-S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'hage till mage'!$B$100:$F$100</c:f>
              <c:strCache>
                <c:ptCount val="5"/>
                <c:pt idx="0">
                  <c:v>Gris</c:v>
                </c:pt>
                <c:pt idx="1">
                  <c:v>Nöt</c:v>
                </c:pt>
                <c:pt idx="2">
                  <c:v>Får</c:v>
                </c:pt>
                <c:pt idx="3">
                  <c:v>Övrigt kött</c:v>
                </c:pt>
                <c:pt idx="4">
                  <c:v>Matfågel</c:v>
                </c:pt>
              </c:strCache>
            </c:strRef>
          </c:cat>
          <c:val>
            <c:numRef>
              <c:f>'hage till mage'!$B$104:$F$104</c:f>
              <c:numCache>
                <c:formatCode>0.0</c:formatCode>
                <c:ptCount val="5"/>
                <c:pt idx="0">
                  <c:v>17.455520452278019</c:v>
                </c:pt>
                <c:pt idx="1">
                  <c:v>14.18876787495843</c:v>
                </c:pt>
                <c:pt idx="2">
                  <c:v>1.0026604589291652</c:v>
                </c:pt>
                <c:pt idx="3">
                  <c:v>1.9704023944130362</c:v>
                </c:pt>
                <c:pt idx="4">
                  <c:v>12.950674964936889</c:v>
                </c:pt>
              </c:numCache>
            </c:numRef>
          </c:val>
          <c:extLst>
            <c:ext xmlns:c16="http://schemas.microsoft.com/office/drawing/2014/chart" uri="{C3380CC4-5D6E-409C-BE32-E72D297353CC}">
              <c16:uniqueId val="{00000003-569D-45B0-A3AD-B19E902A2DAE}"/>
            </c:ext>
          </c:extLst>
        </c:ser>
        <c:ser>
          <c:idx val="4"/>
          <c:order val="4"/>
          <c:tx>
            <c:strRef>
              <c:f>'hage till mage'!$A$105</c:f>
              <c:strCache>
                <c:ptCount val="1"/>
                <c:pt idx="0">
                  <c:v>På gaffeln </c:v>
                </c:pt>
              </c:strCache>
            </c:strRef>
          </c:tx>
          <c:spPr>
            <a:solidFill>
              <a:schemeClr val="accent5"/>
            </a:solidFill>
            <a:ln>
              <a:noFill/>
            </a:ln>
            <a:effectLst/>
          </c:spPr>
          <c:invertIfNegative val="0"/>
          <c:dLbls>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sv-S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'hage till mage'!$B$100:$F$100</c:f>
              <c:strCache>
                <c:ptCount val="5"/>
                <c:pt idx="0">
                  <c:v>Gris</c:v>
                </c:pt>
                <c:pt idx="1">
                  <c:v>Nöt</c:v>
                </c:pt>
                <c:pt idx="2">
                  <c:v>Får</c:v>
                </c:pt>
                <c:pt idx="3">
                  <c:v>Övrigt kött</c:v>
                </c:pt>
                <c:pt idx="4">
                  <c:v>Matfågel</c:v>
                </c:pt>
              </c:strCache>
            </c:strRef>
          </c:cat>
          <c:val>
            <c:numRef>
              <c:f>'hage till mage'!$B$105:$F$105</c:f>
              <c:numCache>
                <c:formatCode>0.0</c:formatCode>
                <c:ptCount val="5"/>
                <c:pt idx="0">
                  <c:v>13.399189985272455</c:v>
                </c:pt>
                <c:pt idx="1">
                  <c:v>10.891568483063327</c:v>
                </c:pt>
                <c:pt idx="2">
                  <c:v>0.7696612665684831</c:v>
                </c:pt>
                <c:pt idx="3">
                  <c:v>1.5125184094256261</c:v>
                </c:pt>
                <c:pt idx="4">
                  <c:v>9.9411847826086976</c:v>
                </c:pt>
              </c:numCache>
            </c:numRef>
          </c:val>
          <c:extLst>
            <c:ext xmlns:c16="http://schemas.microsoft.com/office/drawing/2014/chart" uri="{C3380CC4-5D6E-409C-BE32-E72D297353CC}">
              <c16:uniqueId val="{00000004-569D-45B0-A3AD-B19E902A2DAE}"/>
            </c:ext>
          </c:extLst>
        </c:ser>
        <c:dLbls>
          <c:dLblPos val="outEnd"/>
          <c:showLegendKey val="0"/>
          <c:showVal val="1"/>
          <c:showCatName val="0"/>
          <c:showSerName val="0"/>
          <c:showPercent val="0"/>
          <c:showBubbleSize val="0"/>
        </c:dLbls>
        <c:gapWidth val="219"/>
        <c:overlap val="-27"/>
        <c:axId val="800228943"/>
        <c:axId val="832394911"/>
      </c:barChart>
      <c:catAx>
        <c:axId val="80022894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sv-SE"/>
          </a:p>
        </c:txPr>
        <c:crossAx val="832394911"/>
        <c:crosses val="autoZero"/>
        <c:auto val="1"/>
        <c:lblAlgn val="ctr"/>
        <c:lblOffset val="100"/>
        <c:noMultiLvlLbl val="0"/>
      </c:catAx>
      <c:valAx>
        <c:axId val="83239491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r>
                  <a:rPr lang="sv-SE"/>
                  <a:t>kg/capita</a:t>
                </a:r>
              </a:p>
            </c:rich>
          </c:tx>
          <c:layout>
            <c:manualLayout>
              <c:xMode val="edge"/>
              <c:yMode val="edge"/>
              <c:x val="1.107594798714891E-2"/>
              <c:y val="0.40007008780766595"/>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sv-SE"/>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sv-SE"/>
          </a:p>
        </c:txPr>
        <c:crossAx val="80022894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sv-S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100">
          <a:solidFill>
            <a:sysClr val="windowText" lastClr="000000"/>
          </a:solidFill>
        </a:defRPr>
      </a:pPr>
      <a:endParaRPr lang="sv-SE"/>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320" b="0" i="0" u="none" strike="noStrike" kern="1200" spc="0" baseline="0">
                <a:solidFill>
                  <a:sysClr val="windowText" lastClr="000000"/>
                </a:solidFill>
                <a:latin typeface="+mn-lt"/>
                <a:ea typeface="+mn-ea"/>
                <a:cs typeface="+mn-cs"/>
              </a:defRPr>
            </a:pPr>
            <a:r>
              <a:rPr lang="sv-SE"/>
              <a:t>Utbyte från hage till mage baserat på 1 kg levande vikt</a:t>
            </a:r>
          </a:p>
        </c:rich>
      </c:tx>
      <c:overlay val="0"/>
      <c:spPr>
        <a:noFill/>
        <a:ln>
          <a:noFill/>
        </a:ln>
        <a:effectLst/>
      </c:spPr>
      <c:txPr>
        <a:bodyPr rot="0" spcFirstLastPara="1" vertOverflow="ellipsis" vert="horz" wrap="square" anchor="ctr" anchorCtr="1"/>
        <a:lstStyle/>
        <a:p>
          <a:pPr>
            <a:defRPr sz="1320" b="0" i="0" u="none" strike="noStrike" kern="1200" spc="0" baseline="0">
              <a:solidFill>
                <a:sysClr val="windowText" lastClr="000000"/>
              </a:solidFill>
              <a:latin typeface="+mn-lt"/>
              <a:ea typeface="+mn-ea"/>
              <a:cs typeface="+mn-cs"/>
            </a:defRPr>
          </a:pPr>
          <a:endParaRPr lang="sv-SE"/>
        </a:p>
      </c:txPr>
    </c:title>
    <c:autoTitleDeleted val="0"/>
    <c:plotArea>
      <c:layout>
        <c:manualLayout>
          <c:layoutTarget val="inner"/>
          <c:xMode val="edge"/>
          <c:yMode val="edge"/>
          <c:x val="6.6705672533995022E-2"/>
          <c:y val="0.13558804204834368"/>
          <c:w val="0.91359871421622874"/>
          <c:h val="0.69860245567672508"/>
        </c:manualLayout>
      </c:layout>
      <c:barChart>
        <c:barDir val="col"/>
        <c:grouping val="clustered"/>
        <c:varyColors val="0"/>
        <c:ser>
          <c:idx val="0"/>
          <c:order val="0"/>
          <c:tx>
            <c:strRef>
              <c:f>'hage till mage'!$A$109</c:f>
              <c:strCache>
                <c:ptCount val="1"/>
                <c:pt idx="0">
                  <c:v>Levande vikt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sv-S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'hage till mage'!$B$108:$F$108</c:f>
              <c:strCache>
                <c:ptCount val="5"/>
                <c:pt idx="0">
                  <c:v>Gris</c:v>
                </c:pt>
                <c:pt idx="1">
                  <c:v>Nöt</c:v>
                </c:pt>
                <c:pt idx="2">
                  <c:v>Får</c:v>
                </c:pt>
                <c:pt idx="3">
                  <c:v>Övrigt kött</c:v>
                </c:pt>
                <c:pt idx="4">
                  <c:v>Matfågel</c:v>
                </c:pt>
              </c:strCache>
            </c:strRef>
          </c:cat>
          <c:val>
            <c:numRef>
              <c:f>'hage till mage'!$B$109:$F$109</c:f>
              <c:numCache>
                <c:formatCode>0.00</c:formatCode>
                <c:ptCount val="5"/>
                <c:pt idx="0">
                  <c:v>1</c:v>
                </c:pt>
                <c:pt idx="1">
                  <c:v>1</c:v>
                </c:pt>
                <c:pt idx="2">
                  <c:v>1</c:v>
                </c:pt>
                <c:pt idx="3">
                  <c:v>1</c:v>
                </c:pt>
                <c:pt idx="4">
                  <c:v>1</c:v>
                </c:pt>
              </c:numCache>
            </c:numRef>
          </c:val>
          <c:extLst>
            <c:ext xmlns:c16="http://schemas.microsoft.com/office/drawing/2014/chart" uri="{C3380CC4-5D6E-409C-BE32-E72D297353CC}">
              <c16:uniqueId val="{00000000-569D-45B0-A3AD-B19E902A2DAE}"/>
            </c:ext>
          </c:extLst>
        </c:ser>
        <c:ser>
          <c:idx val="1"/>
          <c:order val="1"/>
          <c:tx>
            <c:strRef>
              <c:f>'hage till mage'!$A$110</c:f>
              <c:strCache>
                <c:ptCount val="1"/>
                <c:pt idx="0">
                  <c:v>Slaktad vikt</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sv-S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'hage till mage'!$B$108:$F$108</c:f>
              <c:strCache>
                <c:ptCount val="5"/>
                <c:pt idx="0">
                  <c:v>Gris</c:v>
                </c:pt>
                <c:pt idx="1">
                  <c:v>Nöt</c:v>
                </c:pt>
                <c:pt idx="2">
                  <c:v>Får</c:v>
                </c:pt>
                <c:pt idx="3">
                  <c:v>Övrigt kött</c:v>
                </c:pt>
                <c:pt idx="4">
                  <c:v>Matfågel</c:v>
                </c:pt>
              </c:strCache>
            </c:strRef>
          </c:cat>
          <c:val>
            <c:numRef>
              <c:f>'hage till mage'!$B$110:$F$110</c:f>
              <c:numCache>
                <c:formatCode>0.00</c:formatCode>
                <c:ptCount val="5"/>
                <c:pt idx="0">
                  <c:v>0.75</c:v>
                </c:pt>
                <c:pt idx="1">
                  <c:v>0.5</c:v>
                </c:pt>
                <c:pt idx="2">
                  <c:v>0.45</c:v>
                </c:pt>
                <c:pt idx="3">
                  <c:v>0.5</c:v>
                </c:pt>
                <c:pt idx="4">
                  <c:v>0.75</c:v>
                </c:pt>
              </c:numCache>
            </c:numRef>
          </c:val>
          <c:extLst>
            <c:ext xmlns:c16="http://schemas.microsoft.com/office/drawing/2014/chart" uri="{C3380CC4-5D6E-409C-BE32-E72D297353CC}">
              <c16:uniqueId val="{00000001-569D-45B0-A3AD-B19E902A2DAE}"/>
            </c:ext>
          </c:extLst>
        </c:ser>
        <c:ser>
          <c:idx val="2"/>
          <c:order val="2"/>
          <c:tx>
            <c:strRef>
              <c:f>'hage till mage'!$A$111</c:f>
              <c:strCache>
                <c:ptCount val="1"/>
                <c:pt idx="0">
                  <c:v>Försäljning</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sv-S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'hage till mage'!$B$108:$F$108</c:f>
              <c:strCache>
                <c:ptCount val="5"/>
                <c:pt idx="0">
                  <c:v>Gris</c:v>
                </c:pt>
                <c:pt idx="1">
                  <c:v>Nöt</c:v>
                </c:pt>
                <c:pt idx="2">
                  <c:v>Får</c:v>
                </c:pt>
                <c:pt idx="3">
                  <c:v>Övrigt kött</c:v>
                </c:pt>
                <c:pt idx="4">
                  <c:v>Matfågel</c:v>
                </c:pt>
              </c:strCache>
            </c:strRef>
          </c:cat>
          <c:val>
            <c:numRef>
              <c:f>'hage till mage'!$B$111:$F$111</c:f>
              <c:numCache>
                <c:formatCode>0.00</c:formatCode>
                <c:ptCount val="5"/>
                <c:pt idx="0">
                  <c:v>0.58499999999999996</c:v>
                </c:pt>
                <c:pt idx="1">
                  <c:v>0.35</c:v>
                </c:pt>
                <c:pt idx="2">
                  <c:v>0.39600000000000002</c:v>
                </c:pt>
                <c:pt idx="3">
                  <c:v>0.44</c:v>
                </c:pt>
                <c:pt idx="4">
                  <c:v>0.66</c:v>
                </c:pt>
              </c:numCache>
            </c:numRef>
          </c:val>
          <c:extLst>
            <c:ext xmlns:c16="http://schemas.microsoft.com/office/drawing/2014/chart" uri="{C3380CC4-5D6E-409C-BE32-E72D297353CC}">
              <c16:uniqueId val="{00000002-569D-45B0-A3AD-B19E902A2DAE}"/>
            </c:ext>
          </c:extLst>
        </c:ser>
        <c:ser>
          <c:idx val="3"/>
          <c:order val="3"/>
          <c:tx>
            <c:strRef>
              <c:f>'hage till mage'!$A$112</c:f>
              <c:strCache>
                <c:ptCount val="1"/>
                <c:pt idx="0">
                  <c:v>Rå vikt</c:v>
                </c:pt>
              </c:strCache>
            </c:strRef>
          </c:tx>
          <c:spPr>
            <a:solidFill>
              <a:schemeClr val="accent4"/>
            </a:solidFill>
            <a:ln>
              <a:noFill/>
            </a:ln>
            <a:effectLst/>
          </c:spPr>
          <c:invertIfNegative val="0"/>
          <c:dLbls>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sv-S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'hage till mage'!$B$108:$F$108</c:f>
              <c:strCache>
                <c:ptCount val="5"/>
                <c:pt idx="0">
                  <c:v>Gris</c:v>
                </c:pt>
                <c:pt idx="1">
                  <c:v>Nöt</c:v>
                </c:pt>
                <c:pt idx="2">
                  <c:v>Får</c:v>
                </c:pt>
                <c:pt idx="3">
                  <c:v>Övrigt kött</c:v>
                </c:pt>
                <c:pt idx="4">
                  <c:v>Matfågel</c:v>
                </c:pt>
              </c:strCache>
            </c:strRef>
          </c:cat>
          <c:val>
            <c:numRef>
              <c:f>'hage till mage'!$B$112:$F$112</c:f>
              <c:numCache>
                <c:formatCode>0.00</c:formatCode>
                <c:ptCount val="5"/>
                <c:pt idx="0">
                  <c:v>0.46765879614233452</c:v>
                </c:pt>
                <c:pt idx="1">
                  <c:v>0.31177253076155637</c:v>
                </c:pt>
                <c:pt idx="2">
                  <c:v>0.28059527768540071</c:v>
                </c:pt>
                <c:pt idx="3">
                  <c:v>0.31177253076155637</c:v>
                </c:pt>
                <c:pt idx="4">
                  <c:v>0.41418302945301549</c:v>
                </c:pt>
              </c:numCache>
            </c:numRef>
          </c:val>
          <c:extLst>
            <c:ext xmlns:c16="http://schemas.microsoft.com/office/drawing/2014/chart" uri="{C3380CC4-5D6E-409C-BE32-E72D297353CC}">
              <c16:uniqueId val="{00000003-569D-45B0-A3AD-B19E902A2DAE}"/>
            </c:ext>
          </c:extLst>
        </c:ser>
        <c:ser>
          <c:idx val="4"/>
          <c:order val="4"/>
          <c:tx>
            <c:strRef>
              <c:f>'hage till mage'!$A$113</c:f>
              <c:strCache>
                <c:ptCount val="1"/>
                <c:pt idx="0">
                  <c:v>På gaffeln </c:v>
                </c:pt>
              </c:strCache>
            </c:strRef>
          </c:tx>
          <c:spPr>
            <a:solidFill>
              <a:schemeClr val="accent5"/>
            </a:solidFill>
            <a:ln>
              <a:noFill/>
            </a:ln>
            <a:effectLst/>
          </c:spPr>
          <c:invertIfNegative val="0"/>
          <c:dLbls>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sv-S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'hage till mage'!$B$108:$F$108</c:f>
              <c:strCache>
                <c:ptCount val="5"/>
                <c:pt idx="0">
                  <c:v>Gris</c:v>
                </c:pt>
                <c:pt idx="1">
                  <c:v>Nöt</c:v>
                </c:pt>
                <c:pt idx="2">
                  <c:v>Får</c:v>
                </c:pt>
                <c:pt idx="3">
                  <c:v>Övrigt kött</c:v>
                </c:pt>
                <c:pt idx="4">
                  <c:v>Matfågel</c:v>
                </c:pt>
              </c:strCache>
            </c:strRef>
          </c:cat>
          <c:val>
            <c:numRef>
              <c:f>'hage till mage'!$B$113:$F$113</c:f>
              <c:numCache>
                <c:formatCode>0.00</c:formatCode>
                <c:ptCount val="5"/>
                <c:pt idx="0">
                  <c:v>0.35898379970544908</c:v>
                </c:pt>
                <c:pt idx="1">
                  <c:v>0.23932253313696611</c:v>
                </c:pt>
                <c:pt idx="2">
                  <c:v>0.2153902798232695</c:v>
                </c:pt>
                <c:pt idx="3">
                  <c:v>0.23932253313696614</c:v>
                </c:pt>
                <c:pt idx="4">
                  <c:v>0.31793478260869568</c:v>
                </c:pt>
              </c:numCache>
            </c:numRef>
          </c:val>
          <c:extLst>
            <c:ext xmlns:c16="http://schemas.microsoft.com/office/drawing/2014/chart" uri="{C3380CC4-5D6E-409C-BE32-E72D297353CC}">
              <c16:uniqueId val="{00000004-569D-45B0-A3AD-B19E902A2DAE}"/>
            </c:ext>
          </c:extLst>
        </c:ser>
        <c:dLbls>
          <c:dLblPos val="outEnd"/>
          <c:showLegendKey val="0"/>
          <c:showVal val="1"/>
          <c:showCatName val="0"/>
          <c:showSerName val="0"/>
          <c:showPercent val="0"/>
          <c:showBubbleSize val="0"/>
        </c:dLbls>
        <c:gapWidth val="219"/>
        <c:overlap val="-27"/>
        <c:axId val="800228943"/>
        <c:axId val="832394911"/>
      </c:barChart>
      <c:catAx>
        <c:axId val="80022894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sv-SE"/>
          </a:p>
        </c:txPr>
        <c:crossAx val="832394911"/>
        <c:crosses val="autoZero"/>
        <c:auto val="1"/>
        <c:lblAlgn val="ctr"/>
        <c:lblOffset val="100"/>
        <c:noMultiLvlLbl val="0"/>
      </c:catAx>
      <c:valAx>
        <c:axId val="832394911"/>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sv-SE"/>
          </a:p>
        </c:txPr>
        <c:crossAx val="80022894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sv-S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100">
          <a:solidFill>
            <a:sysClr val="windowText" lastClr="000000"/>
          </a:solidFill>
        </a:defRPr>
      </a:pPr>
      <a:endParaRPr lang="sv-SE"/>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sz="1440" b="0" i="0" u="none" strike="noStrike" kern="1200" spc="0" baseline="0">
                <a:solidFill>
                  <a:sysClr val="windowText" lastClr="000000"/>
                </a:solidFill>
                <a:latin typeface="+mn-lt"/>
                <a:ea typeface="+mn-ea"/>
                <a:cs typeface="+mn-cs"/>
              </a:defRPr>
            </a:pPr>
            <a:r>
              <a:rPr lang="sv-SE"/>
              <a:t>Från hage till mage rött kött och kyckling 2023</a:t>
            </a:r>
          </a:p>
        </c:rich>
      </c:tx>
      <c:layout>
        <c:manualLayout>
          <c:xMode val="edge"/>
          <c:yMode val="edge"/>
          <c:x val="0.26624999504059238"/>
          <c:y val="2.200824832755725E-2"/>
        </c:manualLayout>
      </c:layout>
      <c:overlay val="0"/>
      <c:spPr>
        <a:noFill/>
        <a:ln>
          <a:noFill/>
        </a:ln>
        <a:effectLst/>
      </c:spPr>
      <c:txPr>
        <a:bodyPr rot="0" spcFirstLastPara="1" vertOverflow="ellipsis" vert="horz" wrap="square" anchor="ctr" anchorCtr="1"/>
        <a:lstStyle/>
        <a:p>
          <a:pPr algn="ctr" rtl="0">
            <a:defRPr sz="1440" b="0" i="0" u="none" strike="noStrike" kern="1200" spc="0" baseline="0">
              <a:solidFill>
                <a:sysClr val="windowText" lastClr="000000"/>
              </a:solidFill>
              <a:latin typeface="+mn-lt"/>
              <a:ea typeface="+mn-ea"/>
              <a:cs typeface="+mn-cs"/>
            </a:defRPr>
          </a:pPr>
          <a:endParaRPr lang="sv-SE"/>
        </a:p>
      </c:txPr>
    </c:title>
    <c:autoTitleDeleted val="0"/>
    <c:plotArea>
      <c:layout>
        <c:manualLayout>
          <c:layoutTarget val="inner"/>
          <c:xMode val="edge"/>
          <c:yMode val="edge"/>
          <c:x val="0.10847857276488654"/>
          <c:y val="8.3411261161441985E-2"/>
          <c:w val="0.87020360428382948"/>
          <c:h val="0.57152409935684356"/>
        </c:manualLayout>
      </c:layout>
      <c:barChart>
        <c:barDir val="col"/>
        <c:grouping val="clustered"/>
        <c:varyColors val="0"/>
        <c:ser>
          <c:idx val="0"/>
          <c:order val="0"/>
          <c:tx>
            <c:strRef>
              <c:f>'hage till mage'!$A$66</c:f>
              <c:strCache>
                <c:ptCount val="1"/>
                <c:pt idx="0">
                  <c:v>Levande vikt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sv-S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'hage till mage'!$F$65:$G$65</c:f>
              <c:strCache>
                <c:ptCount val="2"/>
                <c:pt idx="0">
                  <c:v>Rött kött</c:v>
                </c:pt>
                <c:pt idx="1">
                  <c:v>Matfågel</c:v>
                </c:pt>
              </c:strCache>
            </c:strRef>
          </c:cat>
          <c:val>
            <c:numRef>
              <c:f>'hage till mage'!$F$66:$G$66</c:f>
              <c:numCache>
                <c:formatCode>0.0</c:formatCode>
                <c:ptCount val="2"/>
                <c:pt idx="0">
                  <c:v>92.728666666666669</c:v>
                </c:pt>
                <c:pt idx="1">
                  <c:v>31.268000000000001</c:v>
                </c:pt>
              </c:numCache>
            </c:numRef>
          </c:val>
          <c:extLst>
            <c:ext xmlns:c16="http://schemas.microsoft.com/office/drawing/2014/chart" uri="{C3380CC4-5D6E-409C-BE32-E72D297353CC}">
              <c16:uniqueId val="{00000000-569D-45B0-A3AD-B19E902A2DAE}"/>
            </c:ext>
          </c:extLst>
        </c:ser>
        <c:ser>
          <c:idx val="1"/>
          <c:order val="1"/>
          <c:tx>
            <c:strRef>
              <c:f>'hage till mage'!$A$67</c:f>
              <c:strCache>
                <c:ptCount val="1"/>
                <c:pt idx="0">
                  <c:v>Slaktad vikt = totalkonsumtion</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sv-S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'hage till mage'!$F$65:$G$65</c:f>
              <c:strCache>
                <c:ptCount val="2"/>
                <c:pt idx="0">
                  <c:v>Rött kött</c:v>
                </c:pt>
                <c:pt idx="1">
                  <c:v>Matfågel</c:v>
                </c:pt>
              </c:strCache>
            </c:strRef>
          </c:cat>
          <c:val>
            <c:numRef>
              <c:f>'hage till mage'!$F$67:$G$67</c:f>
              <c:numCache>
                <c:formatCode>0.0</c:formatCode>
                <c:ptCount val="2"/>
                <c:pt idx="0">
                  <c:v>55.516999999999996</c:v>
                </c:pt>
                <c:pt idx="1">
                  <c:v>23.451000000000001</c:v>
                </c:pt>
              </c:numCache>
            </c:numRef>
          </c:val>
          <c:extLst>
            <c:ext xmlns:c16="http://schemas.microsoft.com/office/drawing/2014/chart" uri="{C3380CC4-5D6E-409C-BE32-E72D297353CC}">
              <c16:uniqueId val="{00000001-569D-45B0-A3AD-B19E902A2DAE}"/>
            </c:ext>
          </c:extLst>
        </c:ser>
        <c:ser>
          <c:idx val="2"/>
          <c:order val="2"/>
          <c:tx>
            <c:strRef>
              <c:f>'hage till mage'!$A$68</c:f>
              <c:strCache>
                <c:ptCount val="1"/>
                <c:pt idx="0">
                  <c:v>Försäljning i detaljhandeln</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sv-S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'hage till mage'!$F$65:$G$65</c:f>
              <c:strCache>
                <c:ptCount val="2"/>
                <c:pt idx="0">
                  <c:v>Rött kött</c:v>
                </c:pt>
                <c:pt idx="1">
                  <c:v>Matfågel</c:v>
                </c:pt>
              </c:strCache>
            </c:strRef>
          </c:cat>
          <c:val>
            <c:numRef>
              <c:f>'hage till mage'!$F$68:$G$68</c:f>
              <c:numCache>
                <c:formatCode>0.0</c:formatCode>
                <c:ptCount val="2"/>
                <c:pt idx="0">
                  <c:v>41.643659999999997</c:v>
                </c:pt>
                <c:pt idx="1">
                  <c:v>20.636880000000001</c:v>
                </c:pt>
              </c:numCache>
            </c:numRef>
          </c:val>
          <c:extLst>
            <c:ext xmlns:c16="http://schemas.microsoft.com/office/drawing/2014/chart" uri="{C3380CC4-5D6E-409C-BE32-E72D297353CC}">
              <c16:uniqueId val="{00000002-569D-45B0-A3AD-B19E902A2DAE}"/>
            </c:ext>
          </c:extLst>
        </c:ser>
        <c:ser>
          <c:idx val="3"/>
          <c:order val="3"/>
          <c:tx>
            <c:strRef>
              <c:f>'hage till mage'!$A$69</c:f>
              <c:strCache>
                <c:ptCount val="1"/>
                <c:pt idx="0">
                  <c:v>Redo för tillagning = rå vikt</c:v>
                </c:pt>
              </c:strCache>
            </c:strRef>
          </c:tx>
          <c:spPr>
            <a:solidFill>
              <a:schemeClr val="accent4"/>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sv-S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'hage till mage'!$F$65:$G$65</c:f>
              <c:strCache>
                <c:ptCount val="2"/>
                <c:pt idx="0">
                  <c:v>Rött kött</c:v>
                </c:pt>
                <c:pt idx="1">
                  <c:v>Matfågel</c:v>
                </c:pt>
              </c:strCache>
            </c:strRef>
          </c:cat>
          <c:val>
            <c:numRef>
              <c:f>'hage till mage'!$F$69:$G$69</c:f>
              <c:numCache>
                <c:formatCode>0.0</c:formatCode>
                <c:ptCount val="2"/>
                <c:pt idx="0">
                  <c:v>34.617351180578645</c:v>
                </c:pt>
                <c:pt idx="1">
                  <c:v>12.950674964936889</c:v>
                </c:pt>
              </c:numCache>
            </c:numRef>
          </c:val>
          <c:extLst>
            <c:ext xmlns:c16="http://schemas.microsoft.com/office/drawing/2014/chart" uri="{C3380CC4-5D6E-409C-BE32-E72D297353CC}">
              <c16:uniqueId val="{00000003-569D-45B0-A3AD-B19E902A2DAE}"/>
            </c:ext>
          </c:extLst>
        </c:ser>
        <c:ser>
          <c:idx val="4"/>
          <c:order val="4"/>
          <c:tx>
            <c:strRef>
              <c:f>'hage till mage'!$A$70</c:f>
              <c:strCache>
                <c:ptCount val="1"/>
                <c:pt idx="0">
                  <c:v>På gaffeln = slutkonsumtion</c:v>
                </c:pt>
              </c:strCache>
            </c:strRef>
          </c:tx>
          <c:spPr>
            <a:solidFill>
              <a:schemeClr val="accent5"/>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sv-S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'hage till mage'!$F$65:$G$65</c:f>
              <c:strCache>
                <c:ptCount val="2"/>
                <c:pt idx="0">
                  <c:v>Rött kött</c:v>
                </c:pt>
                <c:pt idx="1">
                  <c:v>Matfågel</c:v>
                </c:pt>
              </c:strCache>
            </c:strRef>
          </c:cat>
          <c:val>
            <c:numRef>
              <c:f>'hage till mage'!$F$70:$G$70</c:f>
              <c:numCache>
                <c:formatCode>0.0</c:formatCode>
                <c:ptCount val="2"/>
                <c:pt idx="0">
                  <c:v>26.572938144329893</c:v>
                </c:pt>
                <c:pt idx="1">
                  <c:v>9.9411847826086976</c:v>
                </c:pt>
              </c:numCache>
            </c:numRef>
          </c:val>
          <c:extLst>
            <c:ext xmlns:c16="http://schemas.microsoft.com/office/drawing/2014/chart" uri="{C3380CC4-5D6E-409C-BE32-E72D297353CC}">
              <c16:uniqueId val="{00000004-569D-45B0-A3AD-B19E902A2DAE}"/>
            </c:ext>
          </c:extLst>
        </c:ser>
        <c:ser>
          <c:idx val="5"/>
          <c:order val="5"/>
          <c:tx>
            <c:strRef>
              <c:f>'hage till mage'!$A$71</c:f>
              <c:strCache>
                <c:ptCount val="1"/>
                <c:pt idx="0">
                  <c:v>Livsmedelsverkets kostråd</c:v>
                </c:pt>
              </c:strCache>
            </c:strRef>
          </c:tx>
          <c:spPr>
            <a:solidFill>
              <a:schemeClr val="bg1">
                <a:lumMod val="65000"/>
              </a:schemeClr>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sv-S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'hage till mage'!$F$65:$G$65</c:f>
              <c:strCache>
                <c:ptCount val="2"/>
                <c:pt idx="0">
                  <c:v>Rött kött</c:v>
                </c:pt>
                <c:pt idx="1">
                  <c:v>Matfågel</c:v>
                </c:pt>
              </c:strCache>
            </c:strRef>
          </c:cat>
          <c:val>
            <c:numRef>
              <c:f>'hage till mage'!$F$71:$G$71</c:f>
              <c:numCache>
                <c:formatCode>General</c:formatCode>
                <c:ptCount val="2"/>
                <c:pt idx="0" formatCode="0.0">
                  <c:v>26</c:v>
                </c:pt>
              </c:numCache>
            </c:numRef>
          </c:val>
          <c:extLst>
            <c:ext xmlns:c16="http://schemas.microsoft.com/office/drawing/2014/chart" uri="{C3380CC4-5D6E-409C-BE32-E72D297353CC}">
              <c16:uniqueId val="{0000000C-A654-495F-9506-CEABD171442E}"/>
            </c:ext>
          </c:extLst>
        </c:ser>
        <c:dLbls>
          <c:dLblPos val="outEnd"/>
          <c:showLegendKey val="0"/>
          <c:showVal val="1"/>
          <c:showCatName val="0"/>
          <c:showSerName val="0"/>
          <c:showPercent val="0"/>
          <c:showBubbleSize val="0"/>
        </c:dLbls>
        <c:gapWidth val="219"/>
        <c:overlap val="-27"/>
        <c:axId val="800228943"/>
        <c:axId val="832394911"/>
      </c:barChart>
      <c:catAx>
        <c:axId val="80022894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sv-SE"/>
          </a:p>
        </c:txPr>
        <c:crossAx val="832394911"/>
        <c:crosses val="autoZero"/>
        <c:auto val="1"/>
        <c:lblAlgn val="ctr"/>
        <c:lblOffset val="100"/>
        <c:noMultiLvlLbl val="0"/>
      </c:catAx>
      <c:valAx>
        <c:axId val="832394911"/>
        <c:scaling>
          <c:orientation val="minMax"/>
          <c:max val="1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r>
                  <a:rPr lang="sv-SE"/>
                  <a:t>kg/capita</a:t>
                </a:r>
              </a:p>
            </c:rich>
          </c:tx>
          <c:overlay val="0"/>
          <c:spPr>
            <a:noFill/>
            <a:ln>
              <a:noFill/>
            </a:ln>
            <a:effectLst/>
          </c:spPr>
          <c:txPr>
            <a:bodyPr rot="-54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sv-SE"/>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sv-SE"/>
          </a:p>
        </c:txPr>
        <c:crossAx val="800228943"/>
        <c:crosses val="autoZero"/>
        <c:crossBetween val="between"/>
      </c:valAx>
      <c:spPr>
        <a:noFill/>
        <a:ln>
          <a:noFill/>
        </a:ln>
        <a:effectLst/>
      </c:spPr>
    </c:plotArea>
    <c:legend>
      <c:legendPos val="b"/>
      <c:layout>
        <c:manualLayout>
          <c:xMode val="edge"/>
          <c:yMode val="edge"/>
          <c:x val="1.956112447014452E-2"/>
          <c:y val="0.6946327384391171"/>
          <c:w val="0.42793217727761179"/>
          <c:h val="0.2943631373971044"/>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sv-S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200">
          <a:solidFill>
            <a:sysClr val="windowText" lastClr="000000"/>
          </a:solidFill>
        </a:defRPr>
      </a:pPr>
      <a:endParaRPr lang="sv-SE"/>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4.xml"/></Relationships>
</file>

<file path=xl/drawings/_rels/drawing4.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5" Type="http://schemas.openxmlformats.org/officeDocument/2006/relationships/chart" Target="../charts/chart9.xml"/><Relationship Id="rId4" Type="http://schemas.openxmlformats.org/officeDocument/2006/relationships/chart" Target="../charts/chart8.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304798</xdr:colOff>
      <xdr:row>19</xdr:row>
      <xdr:rowOff>103185</xdr:rowOff>
    </xdr:from>
    <xdr:to>
      <xdr:col>22</xdr:col>
      <xdr:colOff>419100</xdr:colOff>
      <xdr:row>56</xdr:row>
      <xdr:rowOff>57150</xdr:rowOff>
    </xdr:to>
    <xdr:graphicFrame macro="">
      <xdr:nvGraphicFramePr>
        <xdr:cNvPr id="2" name="Diagram 1" descr="Figuren visar utvecklingen av den svenska totalkonsumtionen av kött 1990-2020 i kg/capita uppdelat på köttslag" title="Totalkonsumtionen av kött 1990-2020">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333375</xdr:colOff>
      <xdr:row>12</xdr:row>
      <xdr:rowOff>133350</xdr:rowOff>
    </xdr:from>
    <xdr:to>
      <xdr:col>19</xdr:col>
      <xdr:colOff>95250</xdr:colOff>
      <xdr:row>42</xdr:row>
      <xdr:rowOff>98424</xdr:rowOff>
    </xdr:to>
    <xdr:graphicFrame macro="">
      <xdr:nvGraphicFramePr>
        <xdr:cNvPr id="3" name="Diagram 2" descr="Figuren visar utvecklingen av den svenska konsumtionen av mejeriprodukter" title="Svensk konsumtion av mejeriprodukter">
          <a:extLst>
            <a:ext uri="{FF2B5EF4-FFF2-40B4-BE49-F238E27FC236}">
              <a16:creationId xmlns:a16="http://schemas.microsoft.com/office/drawing/2014/main" id="{00000000-0008-0000-01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19</xdr:col>
      <xdr:colOff>463550</xdr:colOff>
      <xdr:row>13</xdr:row>
      <xdr:rowOff>123824</xdr:rowOff>
    </xdr:from>
    <xdr:to>
      <xdr:col>32</xdr:col>
      <xdr:colOff>425450</xdr:colOff>
      <xdr:row>40</xdr:row>
      <xdr:rowOff>63500</xdr:rowOff>
    </xdr:to>
    <xdr:graphicFrame macro="">
      <xdr:nvGraphicFramePr>
        <xdr:cNvPr id="2" name="Diagram 1">
          <a:extLst>
            <a:ext uri="{FF2B5EF4-FFF2-40B4-BE49-F238E27FC236}">
              <a16:creationId xmlns:a16="http://schemas.microsoft.com/office/drawing/2014/main" id="{97D32999-2D8B-41DC-868B-8DBF94B73F0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444500</xdr:colOff>
      <xdr:row>7</xdr:row>
      <xdr:rowOff>117474</xdr:rowOff>
    </xdr:from>
    <xdr:to>
      <xdr:col>20</xdr:col>
      <xdr:colOff>190500</xdr:colOff>
      <xdr:row>34</xdr:row>
      <xdr:rowOff>57150</xdr:rowOff>
    </xdr:to>
    <xdr:graphicFrame macro="">
      <xdr:nvGraphicFramePr>
        <xdr:cNvPr id="3" name="Diagram 2" descr="Figuren visar utvekclingen av den svenska totalkonsumtionen av ägg" title="Svensk totalkonsumtion av ägg">
          <a:extLst>
            <a:ext uri="{FF2B5EF4-FFF2-40B4-BE49-F238E27FC236}">
              <a16:creationId xmlns:a16="http://schemas.microsoft.com/office/drawing/2014/main" id="{00000000-0008-0000-0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44450</xdr:colOff>
      <xdr:row>21</xdr:row>
      <xdr:rowOff>101600</xdr:rowOff>
    </xdr:from>
    <xdr:to>
      <xdr:col>15</xdr:col>
      <xdr:colOff>330200</xdr:colOff>
      <xdr:row>48</xdr:row>
      <xdr:rowOff>142875</xdr:rowOff>
    </xdr:to>
    <xdr:graphicFrame macro="">
      <xdr:nvGraphicFramePr>
        <xdr:cNvPr id="2" name="Diagram 1" descr="Figuren visar konsumtionen av kött på gaffeln i relation till kostrådet uttryckt i gram per vecka för vuxna svenskar från 1990" title="Konsumtionen av kött i relation till kostrådet">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57148</xdr:colOff>
      <xdr:row>73</xdr:row>
      <xdr:rowOff>114300</xdr:rowOff>
    </xdr:from>
    <xdr:to>
      <xdr:col>10</xdr:col>
      <xdr:colOff>19050</xdr:colOff>
      <xdr:row>96</xdr:row>
      <xdr:rowOff>142875</xdr:rowOff>
    </xdr:to>
    <xdr:graphicFrame macro="">
      <xdr:nvGraphicFramePr>
        <xdr:cNvPr id="3" name="Diagram 2" descr="Figuren visar utbytet från hage till mage för grupperna rött kött och kyckling 2010 samt relationen till kostårdet" title="Från hage till mage rött kött och kyckling 2010">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113</xdr:row>
      <xdr:rowOff>142875</xdr:rowOff>
    </xdr:from>
    <xdr:to>
      <xdr:col>10</xdr:col>
      <xdr:colOff>466726</xdr:colOff>
      <xdr:row>134</xdr:row>
      <xdr:rowOff>155574</xdr:rowOff>
    </xdr:to>
    <xdr:graphicFrame macro="">
      <xdr:nvGraphicFramePr>
        <xdr:cNvPr id="5" name="Diagram 4" descr="Figuren visar utbytet från hage till mage för samtliga köttslag det senaste helåret, alltså hur mycekt som går bort i vikt vid varje steg utifrån en teoretisk beräkning" title="Utbyte från hage till mage per köttslag">
          <a:extLst>
            <a:ext uri="{FF2B5EF4-FFF2-40B4-BE49-F238E27FC236}">
              <a16:creationId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184150</xdr:colOff>
      <xdr:row>113</xdr:row>
      <xdr:rowOff>152400</xdr:rowOff>
    </xdr:from>
    <xdr:to>
      <xdr:col>25</xdr:col>
      <xdr:colOff>76200</xdr:colOff>
      <xdr:row>134</xdr:row>
      <xdr:rowOff>149224</xdr:rowOff>
    </xdr:to>
    <xdr:graphicFrame macro="">
      <xdr:nvGraphicFramePr>
        <xdr:cNvPr id="6" name="Diagram 5" descr="Figuren visar hur mycket som går bort i varje steg från hage till mage baserat på ett kg levande vikt " title="Utbyte från hage till mage baserat på 1 kg levande vikt">
          <a:extLst>
            <a:ext uri="{FF2B5EF4-FFF2-40B4-BE49-F238E27FC236}">
              <a16:creationId xmlns:a16="http://schemas.microsoft.com/office/drawing/2014/main" id="{00000000-0008-0000-03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196850</xdr:colOff>
      <xdr:row>73</xdr:row>
      <xdr:rowOff>104775</xdr:rowOff>
    </xdr:from>
    <xdr:to>
      <xdr:col>23</xdr:col>
      <xdr:colOff>285750</xdr:colOff>
      <xdr:row>96</xdr:row>
      <xdr:rowOff>120651</xdr:rowOff>
    </xdr:to>
    <xdr:graphicFrame macro="">
      <xdr:nvGraphicFramePr>
        <xdr:cNvPr id="7" name="Diagram 6" descr="Figuren visar utbytet från hage till mage för grupperna rött kött och kyckling samt relationen till kostrådet det senaste året" title="Från hage till mage rött kött och kyckling">
          <a:extLst>
            <a:ext uri="{FF2B5EF4-FFF2-40B4-BE49-F238E27FC236}">
              <a16:creationId xmlns:a16="http://schemas.microsoft.com/office/drawing/2014/main" id="{00000000-0008-0000-03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828675</xdr:colOff>
      <xdr:row>34</xdr:row>
      <xdr:rowOff>101600</xdr:rowOff>
    </xdr:from>
    <xdr:to>
      <xdr:col>8</xdr:col>
      <xdr:colOff>361949</xdr:colOff>
      <xdr:row>39</xdr:row>
      <xdr:rowOff>6350</xdr:rowOff>
    </xdr:to>
    <xdr:sp macro="" textlink="">
      <xdr:nvSpPr>
        <xdr:cNvPr id="8" name="textruta 7">
          <a:extLst>
            <a:ext uri="{FF2B5EF4-FFF2-40B4-BE49-F238E27FC236}">
              <a16:creationId xmlns:a16="http://schemas.microsoft.com/office/drawing/2014/main" id="{00000000-0008-0000-0300-000008000000}"/>
            </a:ext>
          </a:extLst>
        </xdr:cNvPr>
        <xdr:cNvSpPr txBox="1"/>
      </xdr:nvSpPr>
      <xdr:spPr>
        <a:xfrm>
          <a:off x="828675" y="6931025"/>
          <a:ext cx="5619749" cy="90487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1100"/>
            <a:t>Den genomsnittliga konsumtionen "på gaffeln" av rött kött hos vuxna 2023 låg 2 procent över Livsmedelsverkets</a:t>
          </a:r>
          <a:r>
            <a:rPr lang="sv-SE" sz="1100" baseline="0"/>
            <a:t> kostråd på 500 gram. Om beräkningen istället utgår från de senaste nordiska näringsrekommendationerna (NNR 2023), som också påverkar kostrådet, är konsumtionen av rött kött 46 procent högre än den rekommenderade nivån. Kyckling omfattas inte av kvantitativa rekommendationer i kostrådet. </a:t>
          </a:r>
          <a:endParaRPr lang="sv-SE" sz="1100"/>
        </a:p>
      </xdr:txBody>
    </xdr:sp>
    <xdr:clientData/>
  </xdr:twoCellAnchor>
</xdr:wsDr>
</file>

<file path=xl/drawings/drawing5.xml><?xml version="1.0" encoding="utf-8"?>
<c:userShapes xmlns:c="http://schemas.openxmlformats.org/drawingml/2006/chart">
  <cdr:relSizeAnchor xmlns:cdr="http://schemas.openxmlformats.org/drawingml/2006/chartDrawing">
    <cdr:from>
      <cdr:x>0.42101</cdr:x>
      <cdr:y>0.81279</cdr:y>
    </cdr:from>
    <cdr:to>
      <cdr:x>0.96501</cdr:x>
      <cdr:y>0.91215</cdr:y>
    </cdr:to>
    <cdr:sp macro="" textlink="">
      <cdr:nvSpPr>
        <cdr:cNvPr id="2" name="textruta 1"/>
        <cdr:cNvSpPr txBox="1"/>
      </cdr:nvSpPr>
      <cdr:spPr>
        <a:xfrm xmlns:a="http://schemas.openxmlformats.org/drawingml/2006/main">
          <a:off x="2979531" y="3759950"/>
          <a:ext cx="3849896" cy="459625"/>
        </a:xfrm>
        <a:prstGeom xmlns:a="http://schemas.openxmlformats.org/drawingml/2006/main" prst="rect">
          <a:avLst/>
        </a:prstGeom>
        <a:solidFill xmlns:a="http://schemas.openxmlformats.org/drawingml/2006/main">
          <a:schemeClr val="bg1">
            <a:lumMod val="85000"/>
          </a:schemeClr>
        </a:solidFill>
        <a:ln xmlns:a="http://schemas.openxmlformats.org/drawingml/2006/main" w="9525" cmpd="sng">
          <a:solidFill>
            <a:schemeClr val="lt1">
              <a:shade val="50000"/>
            </a:schemeClr>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l"/>
          <a:r>
            <a:rPr lang="sv-SE" sz="1100">
              <a:solidFill>
                <a:sysClr val="windowText" lastClr="000000"/>
              </a:solidFill>
            </a:rPr>
            <a:t>Beräkningen visar att vår konsumtion "på gaffeln" av rött kött 2010 låg 25 procent över Livsmedelsverkets</a:t>
          </a:r>
          <a:r>
            <a:rPr lang="sv-SE" sz="1100" baseline="0">
              <a:solidFill>
                <a:sysClr val="windowText" lastClr="000000"/>
              </a:solidFill>
            </a:rPr>
            <a:t> kostråd.</a:t>
          </a:r>
          <a:endParaRPr lang="sv-SE" sz="1100">
            <a:solidFill>
              <a:sysClr val="windowText" lastClr="000000"/>
            </a:solidFill>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0.41279</cdr:x>
      <cdr:y>0.7923</cdr:y>
    </cdr:from>
    <cdr:to>
      <cdr:x>0.97723</cdr:x>
      <cdr:y>0.89133</cdr:y>
    </cdr:to>
    <cdr:sp macro="" textlink="">
      <cdr:nvSpPr>
        <cdr:cNvPr id="2" name="textruta 1"/>
        <cdr:cNvSpPr txBox="1"/>
      </cdr:nvSpPr>
      <cdr:spPr>
        <a:xfrm xmlns:a="http://schemas.openxmlformats.org/drawingml/2006/main">
          <a:off x="2705095" y="3657600"/>
          <a:ext cx="3698879" cy="457200"/>
        </a:xfrm>
        <a:prstGeom xmlns:a="http://schemas.openxmlformats.org/drawingml/2006/main" prst="rect">
          <a:avLst/>
        </a:prstGeom>
        <a:solidFill xmlns:a="http://schemas.openxmlformats.org/drawingml/2006/main">
          <a:schemeClr val="bg1">
            <a:lumMod val="85000"/>
          </a:schemeClr>
        </a:solidFill>
        <a:ln xmlns:a="http://schemas.openxmlformats.org/drawingml/2006/main" w="9525" cmpd="sng">
          <a:solidFill>
            <a:schemeClr val="lt1">
              <a:shade val="50000"/>
            </a:schemeClr>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l"/>
          <a:r>
            <a:rPr lang="sv-SE" sz="1100">
              <a:solidFill>
                <a:sysClr val="windowText" lastClr="000000"/>
              </a:solidFill>
            </a:rPr>
            <a:t>Beräkningen visar att vår konsumtion "på gaffeln" av rött kött 2023 låg 2 procent över Livsmedelsverkets</a:t>
          </a:r>
          <a:r>
            <a:rPr lang="sv-SE" sz="1100" baseline="0">
              <a:solidFill>
                <a:sysClr val="windowText" lastClr="000000"/>
              </a:solidFill>
            </a:rPr>
            <a:t> kostråd.</a:t>
          </a:r>
          <a:endParaRPr lang="sv-SE" sz="1100">
            <a:solidFill>
              <a:sysClr val="windowText" lastClr="000000"/>
            </a:solidFill>
          </a:endParaRPr>
        </a:p>
      </cdr:txBody>
    </cdr:sp>
  </cdr:relSizeAnchor>
</c:userShape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0000000}" name="Köttkonsumtion" displayName="Köttkonsumtion" ref="A5:AK12" totalsRowShown="0" headerRowDxfId="258" dataDxfId="257">
  <autoFilter ref="A5:AK12" xr:uid="{00000000-0009-0000-0100-000009000000}"/>
  <tableColumns count="37">
    <tableColumn id="1" xr3:uid="{00000000-0010-0000-0000-000001000000}" name="Köttslag, kg/capita" dataDxfId="256"/>
    <tableColumn id="2" xr3:uid="{00000000-0010-0000-0000-000002000000}" name="1990" dataDxfId="255"/>
    <tableColumn id="3" xr3:uid="{00000000-0010-0000-0000-000003000000}" name="1991" dataDxfId="254"/>
    <tableColumn id="4" xr3:uid="{00000000-0010-0000-0000-000004000000}" name="1992" dataDxfId="253"/>
    <tableColumn id="5" xr3:uid="{00000000-0010-0000-0000-000005000000}" name="1993" dataDxfId="252"/>
    <tableColumn id="6" xr3:uid="{00000000-0010-0000-0000-000006000000}" name="1994" dataDxfId="251"/>
    <tableColumn id="7" xr3:uid="{00000000-0010-0000-0000-000007000000}" name="1995" dataDxfId="250"/>
    <tableColumn id="8" xr3:uid="{00000000-0010-0000-0000-000008000000}" name="1996" dataDxfId="249"/>
    <tableColumn id="9" xr3:uid="{00000000-0010-0000-0000-000009000000}" name="1997" dataDxfId="248"/>
    <tableColumn id="10" xr3:uid="{00000000-0010-0000-0000-00000A000000}" name="1998" dataDxfId="247"/>
    <tableColumn id="11" xr3:uid="{00000000-0010-0000-0000-00000B000000}" name="1999" dataDxfId="246"/>
    <tableColumn id="12" xr3:uid="{00000000-0010-0000-0000-00000C000000}" name="2000" dataDxfId="245"/>
    <tableColumn id="13" xr3:uid="{00000000-0010-0000-0000-00000D000000}" name="2001" dataDxfId="244"/>
    <tableColumn id="14" xr3:uid="{00000000-0010-0000-0000-00000E000000}" name="2002" dataDxfId="243"/>
    <tableColumn id="15" xr3:uid="{00000000-0010-0000-0000-00000F000000}" name="2003" dataDxfId="242"/>
    <tableColumn id="16" xr3:uid="{00000000-0010-0000-0000-000010000000}" name="2004" dataDxfId="241"/>
    <tableColumn id="17" xr3:uid="{00000000-0010-0000-0000-000011000000}" name="2005" dataDxfId="240"/>
    <tableColumn id="18" xr3:uid="{00000000-0010-0000-0000-000012000000}" name="2006" dataDxfId="239"/>
    <tableColumn id="19" xr3:uid="{00000000-0010-0000-0000-000013000000}" name="2007" dataDxfId="238"/>
    <tableColumn id="20" xr3:uid="{00000000-0010-0000-0000-000014000000}" name="2008" dataDxfId="237"/>
    <tableColumn id="21" xr3:uid="{00000000-0010-0000-0000-000015000000}" name="2009" dataDxfId="236"/>
    <tableColumn id="22" xr3:uid="{00000000-0010-0000-0000-000016000000}" name="2010" dataDxfId="235"/>
    <tableColumn id="23" xr3:uid="{00000000-0010-0000-0000-000017000000}" name="2011" dataDxfId="234"/>
    <tableColumn id="24" xr3:uid="{00000000-0010-0000-0000-000018000000}" name="2012" dataDxfId="233"/>
    <tableColumn id="25" xr3:uid="{00000000-0010-0000-0000-000019000000}" name="2013" dataDxfId="232"/>
    <tableColumn id="26" xr3:uid="{00000000-0010-0000-0000-00001A000000}" name="2014" dataDxfId="231"/>
    <tableColumn id="27" xr3:uid="{00000000-0010-0000-0000-00001B000000}" name="2015" dataDxfId="230"/>
    <tableColumn id="28" xr3:uid="{00000000-0010-0000-0000-00001C000000}" name="2016" dataDxfId="229"/>
    <tableColumn id="29" xr3:uid="{00000000-0010-0000-0000-00001D000000}" name="2017" dataDxfId="228"/>
    <tableColumn id="30" xr3:uid="{00000000-0010-0000-0000-00001E000000}" name="2018" dataDxfId="227"/>
    <tableColumn id="31" xr3:uid="{00000000-0010-0000-0000-00001F000000}" name="2019" dataDxfId="226"/>
    <tableColumn id="32" xr3:uid="{00000000-0010-0000-0000-000020000000}" name="2020" dataDxfId="225"/>
    <tableColumn id="33" xr3:uid="{00000000-0010-0000-0000-000021000000}" name="2021" dataDxfId="224"/>
    <tableColumn id="34" xr3:uid="{00000000-0010-0000-0000-000022000000}" name="2022" dataDxfId="223"/>
    <tableColumn id="35" xr3:uid="{00000000-0010-0000-0000-000023000000}" name="2023" dataDxfId="222" dataCellStyle="Procent"/>
    <tableColumn id="36" xr3:uid="{24ADE6F8-58DA-44A1-9B11-8BED73D7069C}" name="2023-Q1-3" dataDxfId="221"/>
    <tableColumn id="37" xr3:uid="{92D1EAFA-847F-4872-8907-23680DD120BB}" name="2024 Q1-3" dataDxfId="220"/>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1000000}" name="Övrigtkött" displayName="Övrigtkött" ref="A14:AI19" totalsRowShown="0" headerRowDxfId="219" dataDxfId="218">
  <autoFilter ref="A14:AI19" xr:uid="{00000000-0009-0000-0100-00000A000000}"/>
  <tableColumns count="35">
    <tableColumn id="1" xr3:uid="{00000000-0010-0000-0100-000001000000}" name="Övrigt kött, kg/capita" dataDxfId="217"/>
    <tableColumn id="2" xr3:uid="{00000000-0010-0000-0100-000002000000}" name="1990" dataDxfId="216"/>
    <tableColumn id="3" xr3:uid="{00000000-0010-0000-0100-000003000000}" name="1991" dataDxfId="215"/>
    <tableColumn id="4" xr3:uid="{00000000-0010-0000-0100-000004000000}" name="1992" dataDxfId="214"/>
    <tableColumn id="5" xr3:uid="{00000000-0010-0000-0100-000005000000}" name="1993" dataDxfId="213"/>
    <tableColumn id="6" xr3:uid="{00000000-0010-0000-0100-000006000000}" name="1994" dataDxfId="212"/>
    <tableColumn id="7" xr3:uid="{00000000-0010-0000-0100-000007000000}" name="1995" dataDxfId="211"/>
    <tableColumn id="8" xr3:uid="{00000000-0010-0000-0100-000008000000}" name="1996" dataDxfId="210"/>
    <tableColumn id="9" xr3:uid="{00000000-0010-0000-0100-000009000000}" name="1997" dataDxfId="209"/>
    <tableColumn id="10" xr3:uid="{00000000-0010-0000-0100-00000A000000}" name="1998" dataDxfId="208"/>
    <tableColumn id="11" xr3:uid="{00000000-0010-0000-0100-00000B000000}" name="1999" dataDxfId="207"/>
    <tableColumn id="12" xr3:uid="{00000000-0010-0000-0100-00000C000000}" name="2000" dataDxfId="206"/>
    <tableColumn id="13" xr3:uid="{00000000-0010-0000-0100-00000D000000}" name="2001" dataDxfId="205"/>
    <tableColumn id="14" xr3:uid="{00000000-0010-0000-0100-00000E000000}" name="2002" dataDxfId="204"/>
    <tableColumn id="15" xr3:uid="{00000000-0010-0000-0100-00000F000000}" name="2003" dataDxfId="203"/>
    <tableColumn id="16" xr3:uid="{00000000-0010-0000-0100-000010000000}" name="2004" dataDxfId="202"/>
    <tableColumn id="17" xr3:uid="{00000000-0010-0000-0100-000011000000}" name="2005" dataDxfId="201"/>
    <tableColumn id="18" xr3:uid="{00000000-0010-0000-0100-000012000000}" name="2006" dataDxfId="200"/>
    <tableColumn id="19" xr3:uid="{00000000-0010-0000-0100-000013000000}" name="2007" dataDxfId="199"/>
    <tableColumn id="20" xr3:uid="{00000000-0010-0000-0100-000014000000}" name="2008" dataDxfId="198"/>
    <tableColumn id="21" xr3:uid="{00000000-0010-0000-0100-000015000000}" name="2009" dataDxfId="197"/>
    <tableColumn id="22" xr3:uid="{00000000-0010-0000-0100-000016000000}" name="2010" dataDxfId="196"/>
    <tableColumn id="23" xr3:uid="{00000000-0010-0000-0100-000017000000}" name="2011" dataDxfId="195"/>
    <tableColumn id="24" xr3:uid="{00000000-0010-0000-0100-000018000000}" name="2012" dataDxfId="194"/>
    <tableColumn id="25" xr3:uid="{00000000-0010-0000-0100-000019000000}" name="2013" dataDxfId="193"/>
    <tableColumn id="26" xr3:uid="{00000000-0010-0000-0100-00001A000000}" name="2014" dataDxfId="192"/>
    <tableColumn id="27" xr3:uid="{00000000-0010-0000-0100-00001B000000}" name="2015" dataDxfId="191"/>
    <tableColumn id="28" xr3:uid="{00000000-0010-0000-0100-00001C000000}" name="2016" dataDxfId="190"/>
    <tableColumn id="29" xr3:uid="{00000000-0010-0000-0100-00001D000000}" name="2017" dataDxfId="189"/>
    <tableColumn id="30" xr3:uid="{00000000-0010-0000-0100-00001E000000}" name="2018" dataDxfId="188"/>
    <tableColumn id="31" xr3:uid="{00000000-0010-0000-0100-00001F000000}" name="2019" dataDxfId="187"/>
    <tableColumn id="32" xr3:uid="{00000000-0010-0000-0100-000020000000}" name="2020" dataDxfId="186"/>
    <tableColumn id="33" xr3:uid="{00000000-0010-0000-0100-000021000000}" name="2021" dataDxfId="185"/>
    <tableColumn id="34" xr3:uid="{4E7F48CF-20DB-457F-8C00-964A3336FB30}" name="2022" dataDxfId="184"/>
    <tableColumn id="35" xr3:uid="{99CC9A3A-449E-4208-9377-AD6DE6982CB1}" name="2023" dataDxfId="183"/>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2000000}" name="MEjerikonsumtion" displayName="MEjerikonsumtion" ref="A4:AE11" totalsRowShown="0" headerRowDxfId="182" dataDxfId="181">
  <autoFilter ref="A4:AE11" xr:uid="{00000000-0009-0000-0100-000008000000}"/>
  <tableColumns count="31">
    <tableColumn id="1" xr3:uid="{00000000-0010-0000-0200-000001000000}" name="Produktkategori" dataDxfId="180"/>
    <tableColumn id="2" xr3:uid="{00000000-0010-0000-0200-000002000000}" name="1995" dataDxfId="179"/>
    <tableColumn id="3" xr3:uid="{00000000-0010-0000-0200-000003000000}" name="1996" dataDxfId="178"/>
    <tableColumn id="4" xr3:uid="{00000000-0010-0000-0200-000004000000}" name="1997" dataDxfId="177"/>
    <tableColumn id="5" xr3:uid="{00000000-0010-0000-0200-000005000000}" name="1998" dataDxfId="176"/>
    <tableColumn id="6" xr3:uid="{00000000-0010-0000-0200-000006000000}" name="1999" dataDxfId="175"/>
    <tableColumn id="7" xr3:uid="{00000000-0010-0000-0200-000007000000}" name="2000" dataDxfId="174"/>
    <tableColumn id="8" xr3:uid="{00000000-0010-0000-0200-000008000000}" name="2001" dataDxfId="173"/>
    <tableColumn id="9" xr3:uid="{00000000-0010-0000-0200-000009000000}" name="2002" dataDxfId="172"/>
    <tableColumn id="10" xr3:uid="{00000000-0010-0000-0200-00000A000000}" name="2003" dataDxfId="171"/>
    <tableColumn id="11" xr3:uid="{00000000-0010-0000-0200-00000B000000}" name="2004" dataDxfId="170"/>
    <tableColumn id="12" xr3:uid="{00000000-0010-0000-0200-00000C000000}" name="2005" dataDxfId="169"/>
    <tableColumn id="13" xr3:uid="{00000000-0010-0000-0200-00000D000000}" name="2006" dataDxfId="168"/>
    <tableColumn id="14" xr3:uid="{00000000-0010-0000-0200-00000E000000}" name="2007" dataDxfId="167"/>
    <tableColumn id="15" xr3:uid="{00000000-0010-0000-0200-00000F000000}" name="2008" dataDxfId="166"/>
    <tableColumn id="16" xr3:uid="{00000000-0010-0000-0200-000010000000}" name="2009" dataDxfId="165"/>
    <tableColumn id="17" xr3:uid="{00000000-0010-0000-0200-000011000000}" name="2010" dataDxfId="164"/>
    <tableColumn id="18" xr3:uid="{00000000-0010-0000-0200-000012000000}" name="2011" dataDxfId="163"/>
    <tableColumn id="19" xr3:uid="{00000000-0010-0000-0200-000013000000}" name="2012" dataDxfId="162"/>
    <tableColumn id="20" xr3:uid="{00000000-0010-0000-0200-000014000000}" name="2013" dataDxfId="161"/>
    <tableColumn id="21" xr3:uid="{00000000-0010-0000-0200-000015000000}" name="2014" dataDxfId="160"/>
    <tableColumn id="22" xr3:uid="{00000000-0010-0000-0200-000016000000}" name="2015" dataDxfId="159"/>
    <tableColumn id="23" xr3:uid="{00000000-0010-0000-0200-000017000000}" name="2016" dataDxfId="158"/>
    <tableColumn id="24" xr3:uid="{00000000-0010-0000-0200-000018000000}" name="2017" dataDxfId="157"/>
    <tableColumn id="25" xr3:uid="{00000000-0010-0000-0200-000019000000}" name="2018" dataDxfId="156"/>
    <tableColumn id="26" xr3:uid="{00000000-0010-0000-0200-00001A000000}" name="2019" dataDxfId="155"/>
    <tableColumn id="27" xr3:uid="{00000000-0010-0000-0200-00001B000000}" name="2020" dataDxfId="154"/>
    <tableColumn id="29" xr3:uid="{00000000-0010-0000-0200-00001D000000}" name="2021" dataDxfId="153"/>
    <tableColumn id="28" xr3:uid="{00000000-0010-0000-0200-00001C000000}" name="2022" dataDxfId="152" dataCellStyle="Procent"/>
    <tableColumn id="31" xr3:uid="{03192ED9-6A1F-43CD-9E7F-38ECCE28A665}" name="2023" dataDxfId="151"/>
    <tableColumn id="30" xr3:uid="{A119B663-C8F5-4D91-A2F2-32555F456A8B}" name="23/22" dataDxfId="150" dataCellStyle="Procent">
      <calculatedColumnFormula>SUM(AD5-AC5)/AC5</calculatedColumnFormula>
    </tableColumn>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3000000}" name="Äggknsumtion" displayName="Äggknsumtion" ref="A6:AJ7" totalsRowShown="0" headerRowDxfId="149" dataDxfId="148">
  <autoFilter ref="A6:AJ7" xr:uid="{00000000-0009-0000-0100-000007000000}"/>
  <tableColumns count="36">
    <tableColumn id="1" xr3:uid="{00000000-0010-0000-0300-000001000000}" name="Produktkategori" dataDxfId="147"/>
    <tableColumn id="2" xr3:uid="{00000000-0010-0000-0300-000002000000}" name="1990" dataDxfId="146"/>
    <tableColumn id="3" xr3:uid="{00000000-0010-0000-0300-000003000000}" name="1991" dataDxfId="145"/>
    <tableColumn id="4" xr3:uid="{00000000-0010-0000-0300-000004000000}" name="1992" dataDxfId="144"/>
    <tableColumn id="5" xr3:uid="{00000000-0010-0000-0300-000005000000}" name="1993" dataDxfId="143"/>
    <tableColumn id="6" xr3:uid="{00000000-0010-0000-0300-000006000000}" name="1994" dataDxfId="142"/>
    <tableColumn id="7" xr3:uid="{00000000-0010-0000-0300-000007000000}" name="1995" dataDxfId="141"/>
    <tableColumn id="8" xr3:uid="{00000000-0010-0000-0300-000008000000}" name="1996" dataDxfId="140"/>
    <tableColumn id="9" xr3:uid="{00000000-0010-0000-0300-000009000000}" name="1997" dataDxfId="139"/>
    <tableColumn id="10" xr3:uid="{00000000-0010-0000-0300-00000A000000}" name="1998" dataDxfId="138"/>
    <tableColumn id="11" xr3:uid="{00000000-0010-0000-0300-00000B000000}" name="1999" dataDxfId="137"/>
    <tableColumn id="12" xr3:uid="{00000000-0010-0000-0300-00000C000000}" name="2000" dataDxfId="136"/>
    <tableColumn id="13" xr3:uid="{00000000-0010-0000-0300-00000D000000}" name="2001" dataDxfId="135"/>
    <tableColumn id="14" xr3:uid="{00000000-0010-0000-0300-00000E000000}" name="2002" dataDxfId="134"/>
    <tableColumn id="15" xr3:uid="{00000000-0010-0000-0300-00000F000000}" name="2003" dataDxfId="133"/>
    <tableColumn id="16" xr3:uid="{00000000-0010-0000-0300-000010000000}" name="2004" dataDxfId="132"/>
    <tableColumn id="17" xr3:uid="{00000000-0010-0000-0300-000011000000}" name="2005" dataDxfId="131"/>
    <tableColumn id="18" xr3:uid="{00000000-0010-0000-0300-000012000000}" name="2006" dataDxfId="130"/>
    <tableColumn id="19" xr3:uid="{00000000-0010-0000-0300-000013000000}" name="2007" dataDxfId="129"/>
    <tableColumn id="20" xr3:uid="{00000000-0010-0000-0300-000014000000}" name="2008" dataDxfId="128"/>
    <tableColumn id="21" xr3:uid="{00000000-0010-0000-0300-000015000000}" name="2009" dataDxfId="127"/>
    <tableColumn id="22" xr3:uid="{00000000-0010-0000-0300-000016000000}" name="2010" dataDxfId="126"/>
    <tableColumn id="23" xr3:uid="{00000000-0010-0000-0300-000017000000}" name="2011" dataDxfId="125"/>
    <tableColumn id="24" xr3:uid="{00000000-0010-0000-0300-000018000000}" name="2012" dataDxfId="124"/>
    <tableColumn id="25" xr3:uid="{00000000-0010-0000-0300-000019000000}" name="2013" dataDxfId="123"/>
    <tableColumn id="26" xr3:uid="{00000000-0010-0000-0300-00001A000000}" name="2014" dataDxfId="122"/>
    <tableColumn id="27" xr3:uid="{00000000-0010-0000-0300-00001B000000}" name="2015" dataDxfId="121"/>
    <tableColumn id="28" xr3:uid="{00000000-0010-0000-0300-00001C000000}" name="2016" dataDxfId="120"/>
    <tableColumn id="29" xr3:uid="{00000000-0010-0000-0300-00001D000000}" name="2017" dataDxfId="119"/>
    <tableColumn id="30" xr3:uid="{00000000-0010-0000-0300-00001E000000}" name="2018" dataDxfId="118"/>
    <tableColumn id="31" xr3:uid="{00000000-0010-0000-0300-00001F000000}" name="2019" dataDxfId="117"/>
    <tableColumn id="32" xr3:uid="{00000000-0010-0000-0300-000020000000}" name="2020" dataDxfId="116"/>
    <tableColumn id="34" xr3:uid="{00000000-0010-0000-0300-000022000000}" name="2021" dataDxfId="115"/>
    <tableColumn id="35" xr3:uid="{48984C8C-9866-48B9-AF66-0D1ED4A173C1}" name="2022" dataDxfId="114"/>
    <tableColumn id="33" xr3:uid="{00000000-0010-0000-0300-000021000000}" name="2023" dataDxfId="113" dataCellStyle="Procent"/>
    <tableColumn id="36" xr3:uid="{AE415AC2-184A-4355-88B0-5CBE017104C1}" name="23/22" dataDxfId="112" dataCellStyle="Procent">
      <calculatedColumnFormula>SUM(AI7-AH7)/AH7</calculatedColumnFormula>
    </tableColumn>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4000000}" name="Totalkonsumtion" displayName="Totalkonsumtion" ref="A4:AI10" totalsRowShown="0" headerRowDxfId="111" dataDxfId="110">
  <autoFilter ref="A4:AI10" xr:uid="{00000000-0009-0000-0100-000001000000}"/>
  <tableColumns count="35">
    <tableColumn id="1" xr3:uid="{00000000-0010-0000-0400-000001000000}" name="Köttslag" dataDxfId="109"/>
    <tableColumn id="2" xr3:uid="{00000000-0010-0000-0400-000002000000}" name="1990" dataDxfId="108"/>
    <tableColumn id="3" xr3:uid="{00000000-0010-0000-0400-000003000000}" name="1991" dataDxfId="107"/>
    <tableColumn id="4" xr3:uid="{00000000-0010-0000-0400-000004000000}" name="1992" dataDxfId="106"/>
    <tableColumn id="5" xr3:uid="{00000000-0010-0000-0400-000005000000}" name="1993" dataDxfId="105"/>
    <tableColumn id="6" xr3:uid="{00000000-0010-0000-0400-000006000000}" name="1994" dataDxfId="104"/>
    <tableColumn id="7" xr3:uid="{00000000-0010-0000-0400-000007000000}" name="1995" dataDxfId="103"/>
    <tableColumn id="8" xr3:uid="{00000000-0010-0000-0400-000008000000}" name="1996" dataDxfId="102"/>
    <tableColumn id="9" xr3:uid="{00000000-0010-0000-0400-000009000000}" name="1997" dataDxfId="101"/>
    <tableColumn id="10" xr3:uid="{00000000-0010-0000-0400-00000A000000}" name="1998" dataDxfId="100"/>
    <tableColumn id="11" xr3:uid="{00000000-0010-0000-0400-00000B000000}" name="1999" dataDxfId="99"/>
    <tableColumn id="12" xr3:uid="{00000000-0010-0000-0400-00000C000000}" name="2000" dataDxfId="98"/>
    <tableColumn id="13" xr3:uid="{00000000-0010-0000-0400-00000D000000}" name="2001" dataDxfId="97"/>
    <tableColumn id="14" xr3:uid="{00000000-0010-0000-0400-00000E000000}" name="2002" dataDxfId="96"/>
    <tableColumn id="15" xr3:uid="{00000000-0010-0000-0400-00000F000000}" name="2003" dataDxfId="95"/>
    <tableColumn id="16" xr3:uid="{00000000-0010-0000-0400-000010000000}" name="2004" dataDxfId="94"/>
    <tableColumn id="17" xr3:uid="{00000000-0010-0000-0400-000011000000}" name="2005" dataDxfId="93"/>
    <tableColumn id="18" xr3:uid="{00000000-0010-0000-0400-000012000000}" name="2006" dataDxfId="92"/>
    <tableColumn id="19" xr3:uid="{00000000-0010-0000-0400-000013000000}" name="2007" dataDxfId="91"/>
    <tableColumn id="20" xr3:uid="{00000000-0010-0000-0400-000014000000}" name="2008" dataDxfId="90"/>
    <tableColumn id="21" xr3:uid="{00000000-0010-0000-0400-000015000000}" name="2009" dataDxfId="89"/>
    <tableColumn id="22" xr3:uid="{00000000-0010-0000-0400-000016000000}" name="2010" dataDxfId="88"/>
    <tableColumn id="23" xr3:uid="{00000000-0010-0000-0400-000017000000}" name="2011" dataDxfId="87"/>
    <tableColumn id="24" xr3:uid="{00000000-0010-0000-0400-000018000000}" name="2012" dataDxfId="86"/>
    <tableColumn id="25" xr3:uid="{00000000-0010-0000-0400-000019000000}" name="2013" dataDxfId="85"/>
    <tableColumn id="26" xr3:uid="{00000000-0010-0000-0400-00001A000000}" name="2014" dataDxfId="84"/>
    <tableColumn id="27" xr3:uid="{00000000-0010-0000-0400-00001B000000}" name="2015" dataDxfId="83"/>
    <tableColumn id="28" xr3:uid="{00000000-0010-0000-0400-00001C000000}" name="2016" dataDxfId="82"/>
    <tableColumn id="29" xr3:uid="{00000000-0010-0000-0400-00001D000000}" name="2017" dataDxfId="81"/>
    <tableColumn id="30" xr3:uid="{00000000-0010-0000-0400-00001E000000}" name="2018" dataDxfId="80"/>
    <tableColumn id="31" xr3:uid="{00000000-0010-0000-0400-00001F000000}" name="2019" dataDxfId="79"/>
    <tableColumn id="32" xr3:uid="{00000000-0010-0000-0400-000020000000}" name="2020" dataDxfId="78"/>
    <tableColumn id="33" xr3:uid="{00000000-0010-0000-0400-000021000000}" name="2021" dataDxfId="77"/>
    <tableColumn id="34" xr3:uid="{977581E3-8988-4289-A492-AD5F4F258557}" name="2022" dataDxfId="76"/>
    <tableColumn id="35" xr3:uid="{9FD27FC6-CA2D-48D6-9A87-D055DB292DF8}" name="2023" dataDxfId="75"/>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5000000}" name="Verkligkonsumtion" displayName="Verkligkonsumtion" ref="A13:AI21" totalsRowShown="0" headerRowDxfId="74" dataDxfId="73">
  <autoFilter ref="A13:AI21" xr:uid="{00000000-0009-0000-0100-000002000000}"/>
  <tableColumns count="35">
    <tableColumn id="1" xr3:uid="{00000000-0010-0000-0500-000001000000}" name="Köttslag" dataDxfId="72"/>
    <tableColumn id="2" xr3:uid="{00000000-0010-0000-0500-000002000000}" name="1990" dataDxfId="71"/>
    <tableColumn id="3" xr3:uid="{00000000-0010-0000-0500-000003000000}" name="1991" dataDxfId="70"/>
    <tableColumn id="4" xr3:uid="{00000000-0010-0000-0500-000004000000}" name="1992" dataDxfId="69"/>
    <tableColumn id="5" xr3:uid="{00000000-0010-0000-0500-000005000000}" name="1993" dataDxfId="68"/>
    <tableColumn id="6" xr3:uid="{00000000-0010-0000-0500-000006000000}" name="1994" dataDxfId="67"/>
    <tableColumn id="7" xr3:uid="{00000000-0010-0000-0500-000007000000}" name="1995" dataDxfId="66"/>
    <tableColumn id="8" xr3:uid="{00000000-0010-0000-0500-000008000000}" name="1996" dataDxfId="65"/>
    <tableColumn id="9" xr3:uid="{00000000-0010-0000-0500-000009000000}" name="1997" dataDxfId="64"/>
    <tableColumn id="10" xr3:uid="{00000000-0010-0000-0500-00000A000000}" name="1998" dataDxfId="63"/>
    <tableColumn id="11" xr3:uid="{00000000-0010-0000-0500-00000B000000}" name="1999" dataDxfId="62"/>
    <tableColumn id="12" xr3:uid="{00000000-0010-0000-0500-00000C000000}" name="2000" dataDxfId="61"/>
    <tableColumn id="13" xr3:uid="{00000000-0010-0000-0500-00000D000000}" name="2001" dataDxfId="60"/>
    <tableColumn id="14" xr3:uid="{00000000-0010-0000-0500-00000E000000}" name="2002" dataDxfId="59"/>
    <tableColumn id="15" xr3:uid="{00000000-0010-0000-0500-00000F000000}" name="2003" dataDxfId="58"/>
    <tableColumn id="16" xr3:uid="{00000000-0010-0000-0500-000010000000}" name="2004" dataDxfId="57"/>
    <tableColumn id="17" xr3:uid="{00000000-0010-0000-0500-000011000000}" name="2005" dataDxfId="56"/>
    <tableColumn id="18" xr3:uid="{00000000-0010-0000-0500-000012000000}" name="2006" dataDxfId="55"/>
    <tableColumn id="19" xr3:uid="{00000000-0010-0000-0500-000013000000}" name="2007" dataDxfId="54"/>
    <tableColumn id="20" xr3:uid="{00000000-0010-0000-0500-000014000000}" name="2008" dataDxfId="53"/>
    <tableColumn id="21" xr3:uid="{00000000-0010-0000-0500-000015000000}" name="2009" dataDxfId="52"/>
    <tableColumn id="22" xr3:uid="{00000000-0010-0000-0500-000016000000}" name="2010" dataDxfId="51"/>
    <tableColumn id="23" xr3:uid="{00000000-0010-0000-0500-000017000000}" name="2011" dataDxfId="50"/>
    <tableColumn id="24" xr3:uid="{00000000-0010-0000-0500-000018000000}" name="2012" dataDxfId="49"/>
    <tableColumn id="25" xr3:uid="{00000000-0010-0000-0500-000019000000}" name="2013" dataDxfId="48"/>
    <tableColumn id="26" xr3:uid="{00000000-0010-0000-0500-00001A000000}" name="2014" dataDxfId="47"/>
    <tableColumn id="27" xr3:uid="{00000000-0010-0000-0500-00001B000000}" name="2015" dataDxfId="46"/>
    <tableColumn id="28" xr3:uid="{00000000-0010-0000-0500-00001C000000}" name="2016" dataDxfId="45"/>
    <tableColumn id="29" xr3:uid="{00000000-0010-0000-0500-00001D000000}" name="2017" dataDxfId="44"/>
    <tableColumn id="30" xr3:uid="{00000000-0010-0000-0500-00001E000000}" name="2018" dataDxfId="43"/>
    <tableColumn id="31" xr3:uid="{00000000-0010-0000-0500-00001F000000}" name="2019" dataDxfId="42"/>
    <tableColumn id="32" xr3:uid="{00000000-0010-0000-0500-000020000000}" name="2020" dataDxfId="41"/>
    <tableColumn id="33" xr3:uid="{00000000-0010-0000-0500-000021000000}" name="2021" dataDxfId="40"/>
    <tableColumn id="34" xr3:uid="{A8119B7F-41AE-491E-BB37-38CDDFF64DA8}" name="2022" dataDxfId="39"/>
    <tableColumn id="35" xr3:uid="{3207F540-4FD7-4ED0-B6B7-2FC5F2D5FD06}" name="2023" dataDxfId="38"/>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6000000}" name="Beräkning1" displayName="Beräkning1" ref="A51:G57" totalsRowShown="0" headerRowDxfId="37" dataDxfId="36" tableBorderDxfId="35">
  <autoFilter ref="A51:G57" xr:uid="{00000000-0009-0000-0100-000003000000}"/>
  <tableColumns count="7">
    <tableColumn id="1" xr3:uid="{00000000-0010-0000-0600-000001000000}" name="Konsumtionsnivå" dataDxfId="34"/>
    <tableColumn id="2" xr3:uid="{00000000-0010-0000-0600-000002000000}" name="Gris" dataDxfId="33"/>
    <tableColumn id="3" xr3:uid="{00000000-0010-0000-0600-000003000000}" name="Nöt" dataDxfId="32"/>
    <tableColumn id="4" xr3:uid="{00000000-0010-0000-0600-000004000000}" name="Lamm" dataDxfId="31"/>
    <tableColumn id="5" xr3:uid="{00000000-0010-0000-0600-000005000000}" name="Övrigt kött" dataDxfId="30"/>
    <tableColumn id="6" xr3:uid="{00000000-0010-0000-0600-000006000000}" name="Rött kött" dataDxfId="29"/>
    <tableColumn id="7" xr3:uid="{00000000-0010-0000-0600-000007000000}" name="Matfågel" dataDxfId="28"/>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7000000}" name="Beräkning2" displayName="Beräkning2" ref="A65:G71" totalsRowShown="0" headerRowDxfId="27" dataDxfId="26" tableBorderDxfId="25">
  <autoFilter ref="A65:G71" xr:uid="{00000000-0009-0000-0100-000004000000}"/>
  <tableColumns count="7">
    <tableColumn id="1" xr3:uid="{00000000-0010-0000-0700-000001000000}" name="Konsumtionsnivå" dataDxfId="24"/>
    <tableColumn id="2" xr3:uid="{00000000-0010-0000-0700-000002000000}" name="Gris" dataDxfId="23"/>
    <tableColumn id="3" xr3:uid="{00000000-0010-0000-0700-000003000000}" name="Nöt" dataDxfId="22"/>
    <tableColumn id="4" xr3:uid="{00000000-0010-0000-0700-000004000000}" name="Får" dataDxfId="21"/>
    <tableColumn id="5" xr3:uid="{00000000-0010-0000-0700-000005000000}" name="Övrigt kött" dataDxfId="20"/>
    <tableColumn id="6" xr3:uid="{00000000-0010-0000-0700-000006000000}" name="Rött kött" dataDxfId="19"/>
    <tableColumn id="7" xr3:uid="{00000000-0010-0000-0700-000007000000}" name="Matfågel" dataDxfId="18"/>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8000000}" name="Beräkning3" displayName="Beräkning3" ref="A100:F105" totalsRowShown="0" headerRowDxfId="17" dataDxfId="16" tableBorderDxfId="15">
  <autoFilter ref="A100:F105" xr:uid="{00000000-0009-0000-0100-000005000000}"/>
  <tableColumns count="6">
    <tableColumn id="1" xr3:uid="{00000000-0010-0000-0800-000001000000}" name="Konsumtionsnivå" dataDxfId="14"/>
    <tableColumn id="2" xr3:uid="{00000000-0010-0000-0800-000002000000}" name="Gris" dataDxfId="13">
      <calculatedColumnFormula>B66</calculatedColumnFormula>
    </tableColumn>
    <tableColumn id="3" xr3:uid="{00000000-0010-0000-0800-000003000000}" name="Nöt" dataDxfId="12">
      <calculatedColumnFormula>C66</calculatedColumnFormula>
    </tableColumn>
    <tableColumn id="4" xr3:uid="{00000000-0010-0000-0800-000004000000}" name="Får" dataDxfId="11">
      <calculatedColumnFormula>D66</calculatedColumnFormula>
    </tableColumn>
    <tableColumn id="5" xr3:uid="{00000000-0010-0000-0800-000005000000}" name="Övrigt kött" dataDxfId="10">
      <calculatedColumnFormula>E66</calculatedColumnFormula>
    </tableColumn>
    <tableColumn id="6" xr3:uid="{00000000-0010-0000-0800-000006000000}" name="Matfågel" dataDxfId="9">
      <calculatedColumnFormula>G66</calculatedColumnFormula>
    </tableColumn>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9000000}" name="Beräkning4" displayName="Beräkning4" ref="A108:F113" totalsRowShown="0" headerRowDxfId="8" dataDxfId="7" tableBorderDxfId="6">
  <autoFilter ref="A108:F113" xr:uid="{00000000-0009-0000-0100-000006000000}"/>
  <tableColumns count="6">
    <tableColumn id="1" xr3:uid="{00000000-0010-0000-0900-000001000000}" name="Konsumtionsnivå" dataDxfId="5"/>
    <tableColumn id="2" xr3:uid="{00000000-0010-0000-0900-000002000000}" name="Gris" dataDxfId="4"/>
    <tableColumn id="3" xr3:uid="{00000000-0010-0000-0900-000003000000}" name="Nöt" dataDxfId="3"/>
    <tableColumn id="4" xr3:uid="{00000000-0010-0000-0900-000004000000}" name="Får" dataDxfId="2"/>
    <tableColumn id="5" xr3:uid="{00000000-0010-0000-0900-000005000000}" name="Övrigt kött" dataDxfId="1"/>
    <tableColumn id="6" xr3:uid="{00000000-0010-0000-0900-000006000000}" name="Matfågel" dataDxfId="0"/>
  </tableColumns>
  <tableStyleInfo name="TableStyleMedium2" showFirstColumn="0" showLastColumn="0" showRowStripes="1" showColumnStripes="0"/>
</table>
</file>

<file path=xl/theme/theme1.xml><?xml version="1.0" encoding="utf-8"?>
<a:theme xmlns:a="http://schemas.openxmlformats.org/drawingml/2006/main" name="Jordbruksverket">
  <a:themeElements>
    <a:clrScheme name="Jordbruksverket">
      <a:dk1>
        <a:sysClr val="windowText" lastClr="000000"/>
      </a:dk1>
      <a:lt1>
        <a:sysClr val="window" lastClr="FFFFFF"/>
      </a:lt1>
      <a:dk2>
        <a:srgbClr val="44546A"/>
      </a:dk2>
      <a:lt2>
        <a:srgbClr val="E7E6E6"/>
      </a:lt2>
      <a:accent1>
        <a:srgbClr val="93C01B"/>
      </a:accent1>
      <a:accent2>
        <a:srgbClr val="50BDED"/>
      </a:accent2>
      <a:accent3>
        <a:srgbClr val="F7921E"/>
      </a:accent3>
      <a:accent4>
        <a:srgbClr val="ED1C24"/>
      </a:accent4>
      <a:accent5>
        <a:srgbClr val="734105"/>
      </a:accent5>
      <a:accent6>
        <a:srgbClr val="E8B909"/>
      </a:accent6>
      <a:hlink>
        <a:srgbClr val="2F5496"/>
      </a:hlink>
      <a:folHlink>
        <a:srgbClr val="2F5496"/>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SJV">
    <a:dk1>
      <a:sysClr val="windowText" lastClr="000000"/>
    </a:dk1>
    <a:lt1>
      <a:sysClr val="window" lastClr="FFFFFF"/>
    </a:lt1>
    <a:dk2>
      <a:srgbClr val="44546A"/>
    </a:dk2>
    <a:lt2>
      <a:srgbClr val="E7E6E6"/>
    </a:lt2>
    <a:accent1>
      <a:srgbClr val="7DA217"/>
    </a:accent1>
    <a:accent2>
      <a:srgbClr val="604000"/>
    </a:accent2>
    <a:accent3>
      <a:srgbClr val="179EDB"/>
    </a:accent3>
    <a:accent4>
      <a:srgbClr val="B59007"/>
    </a:accent4>
    <a:accent5>
      <a:srgbClr val="4498A9"/>
    </a:accent5>
    <a:accent6>
      <a:srgbClr val="9E965C"/>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SJV">
    <a:dk1>
      <a:sysClr val="windowText" lastClr="000000"/>
    </a:dk1>
    <a:lt1>
      <a:sysClr val="window" lastClr="FFFFFF"/>
    </a:lt1>
    <a:dk2>
      <a:srgbClr val="44546A"/>
    </a:dk2>
    <a:lt2>
      <a:srgbClr val="E7E6E6"/>
    </a:lt2>
    <a:accent1>
      <a:srgbClr val="7DA217"/>
    </a:accent1>
    <a:accent2>
      <a:srgbClr val="604000"/>
    </a:accent2>
    <a:accent3>
      <a:srgbClr val="179EDB"/>
    </a:accent3>
    <a:accent4>
      <a:srgbClr val="B59007"/>
    </a:accent4>
    <a:accent5>
      <a:srgbClr val="4498A9"/>
    </a:accent5>
    <a:accent6>
      <a:srgbClr val="9E965C"/>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Greppa">
    <a:dk1>
      <a:sysClr val="windowText" lastClr="000000"/>
    </a:dk1>
    <a:lt1>
      <a:sysClr val="window" lastClr="FFFFFF"/>
    </a:lt1>
    <a:dk2>
      <a:srgbClr val="44546A"/>
    </a:dk2>
    <a:lt2>
      <a:srgbClr val="E7E6E6"/>
    </a:lt2>
    <a:accent1>
      <a:srgbClr val="0083BE"/>
    </a:accent1>
    <a:accent2>
      <a:srgbClr val="004165"/>
    </a:accent2>
    <a:accent3>
      <a:srgbClr val="DC5034"/>
    </a:accent3>
    <a:accent4>
      <a:srgbClr val="00B299"/>
    </a:accent4>
    <a:accent5>
      <a:srgbClr val="668013"/>
    </a:accent5>
    <a:accent6>
      <a:srgbClr val="BCA600"/>
    </a:accent6>
    <a:hlink>
      <a:srgbClr val="2F5496"/>
    </a:hlink>
    <a:folHlink>
      <a:srgbClr val="2F5496"/>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SJV">
    <a:dk1>
      <a:sysClr val="windowText" lastClr="000000"/>
    </a:dk1>
    <a:lt1>
      <a:sysClr val="window" lastClr="FFFFFF"/>
    </a:lt1>
    <a:dk2>
      <a:srgbClr val="44546A"/>
    </a:dk2>
    <a:lt2>
      <a:srgbClr val="E7E6E6"/>
    </a:lt2>
    <a:accent1>
      <a:srgbClr val="7DA217"/>
    </a:accent1>
    <a:accent2>
      <a:srgbClr val="604000"/>
    </a:accent2>
    <a:accent3>
      <a:srgbClr val="179EDB"/>
    </a:accent3>
    <a:accent4>
      <a:srgbClr val="B59007"/>
    </a:accent4>
    <a:accent5>
      <a:srgbClr val="4498A9"/>
    </a:accent5>
    <a:accent6>
      <a:srgbClr val="9E965C"/>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table" Target="../tables/table2.xm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table" Target="../tables/table10.xml"/><Relationship Id="rId3" Type="http://schemas.openxmlformats.org/officeDocument/2006/relationships/table" Target="../tables/table5.xml"/><Relationship Id="rId7" Type="http://schemas.openxmlformats.org/officeDocument/2006/relationships/table" Target="../tables/table9.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table" Target="../tables/table8.xml"/><Relationship Id="rId5" Type="http://schemas.openxmlformats.org/officeDocument/2006/relationships/table" Target="../tables/table7.xml"/><Relationship Id="rId4" Type="http://schemas.openxmlformats.org/officeDocument/2006/relationships/table" Target="../tables/table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78"/>
  <sheetViews>
    <sheetView tabSelected="1" topLeftCell="H7" zoomScaleNormal="100" workbookViewId="0">
      <selection activeCell="AB28" sqref="AB28"/>
    </sheetView>
  </sheetViews>
  <sheetFormatPr defaultColWidth="8.58203125" defaultRowHeight="14" x14ac:dyDescent="0.3"/>
  <cols>
    <col min="1" max="1" width="20.33203125" style="2" customWidth="1"/>
    <col min="2" max="12" width="6.25" style="2" customWidth="1"/>
    <col min="13" max="13" width="6.58203125" style="2" customWidth="1"/>
    <col min="14" max="20" width="6.25" style="2" customWidth="1"/>
    <col min="21" max="21" width="6.5" style="2" customWidth="1"/>
    <col min="22" max="23" width="6.25" style="2" customWidth="1"/>
    <col min="24" max="24" width="6.5" style="2" customWidth="1"/>
    <col min="25" max="26" width="6.25" style="2" customWidth="1"/>
    <col min="27" max="27" width="6.83203125" style="2" customWidth="1"/>
    <col min="28" max="28" width="6.25" style="2" customWidth="1"/>
    <col min="29" max="31" width="7" style="2" customWidth="1"/>
    <col min="32" max="32" width="6.83203125" style="2" customWidth="1"/>
    <col min="33" max="33" width="6.83203125" style="2" bestFit="1" customWidth="1"/>
    <col min="34" max="34" width="6.83203125" style="2" customWidth="1"/>
    <col min="35" max="35" width="7.83203125" style="2" customWidth="1"/>
    <col min="36" max="36" width="12.58203125" customWidth="1"/>
    <col min="37" max="37" width="12.33203125" style="2" customWidth="1"/>
    <col min="38" max="38" width="13.58203125" style="2" customWidth="1"/>
    <col min="39" max="16384" width="8.58203125" style="2"/>
  </cols>
  <sheetData>
    <row r="1" spans="1:38" ht="18" x14ac:dyDescent="0.4">
      <c r="A1" s="1" t="s">
        <v>81</v>
      </c>
    </row>
    <row r="2" spans="1:38" x14ac:dyDescent="0.3">
      <c r="A2" s="2" t="s">
        <v>82</v>
      </c>
    </row>
    <row r="3" spans="1:38" x14ac:dyDescent="0.3">
      <c r="A3" s="2" t="s">
        <v>93</v>
      </c>
    </row>
    <row r="4" spans="1:38" ht="14.5" x14ac:dyDescent="0.35">
      <c r="A4" s="3"/>
    </row>
    <row r="5" spans="1:38" s="7" customFormat="1" ht="15.5" x14ac:dyDescent="0.35">
      <c r="A5" s="4" t="s">
        <v>79</v>
      </c>
      <c r="B5" s="5" t="s">
        <v>44</v>
      </c>
      <c r="C5" s="5" t="s">
        <v>45</v>
      </c>
      <c r="D5" s="5" t="s">
        <v>46</v>
      </c>
      <c r="E5" s="5" t="s">
        <v>47</v>
      </c>
      <c r="F5" s="5" t="s">
        <v>48</v>
      </c>
      <c r="G5" s="5" t="s">
        <v>49</v>
      </c>
      <c r="H5" s="5" t="s">
        <v>50</v>
      </c>
      <c r="I5" s="5" t="s">
        <v>51</v>
      </c>
      <c r="J5" s="5" t="s">
        <v>52</v>
      </c>
      <c r="K5" s="5" t="s">
        <v>53</v>
      </c>
      <c r="L5" s="5" t="s">
        <v>54</v>
      </c>
      <c r="M5" s="5" t="s">
        <v>55</v>
      </c>
      <c r="N5" s="5" t="s">
        <v>56</v>
      </c>
      <c r="O5" s="5" t="s">
        <v>57</v>
      </c>
      <c r="P5" s="5" t="s">
        <v>58</v>
      </c>
      <c r="Q5" s="5" t="s">
        <v>59</v>
      </c>
      <c r="R5" s="5" t="s">
        <v>60</v>
      </c>
      <c r="S5" s="5" t="s">
        <v>61</v>
      </c>
      <c r="T5" s="5" t="s">
        <v>62</v>
      </c>
      <c r="U5" s="5" t="s">
        <v>63</v>
      </c>
      <c r="V5" s="5" t="s">
        <v>64</v>
      </c>
      <c r="W5" s="5" t="s">
        <v>65</v>
      </c>
      <c r="X5" s="5" t="s">
        <v>66</v>
      </c>
      <c r="Y5" s="5" t="s">
        <v>67</v>
      </c>
      <c r="Z5" s="5" t="s">
        <v>68</v>
      </c>
      <c r="AA5" s="5" t="s">
        <v>69</v>
      </c>
      <c r="AB5" s="6" t="s">
        <v>70</v>
      </c>
      <c r="AC5" s="5" t="s">
        <v>71</v>
      </c>
      <c r="AD5" s="5" t="s">
        <v>72</v>
      </c>
      <c r="AE5" s="5" t="s">
        <v>73</v>
      </c>
      <c r="AF5" s="5" t="s">
        <v>74</v>
      </c>
      <c r="AG5" s="5" t="s">
        <v>83</v>
      </c>
      <c r="AH5" s="5" t="s">
        <v>88</v>
      </c>
      <c r="AI5" s="5" t="s">
        <v>111</v>
      </c>
      <c r="AJ5" s="5" t="s">
        <v>125</v>
      </c>
      <c r="AK5" s="5" t="s">
        <v>126</v>
      </c>
      <c r="AL5" s="112" t="s">
        <v>127</v>
      </c>
    </row>
    <row r="6" spans="1:38" ht="15.5" x14ac:dyDescent="0.35">
      <c r="A6" s="9" t="s">
        <v>0</v>
      </c>
      <c r="B6" s="10">
        <v>31.4</v>
      </c>
      <c r="C6" s="10">
        <v>31.3</v>
      </c>
      <c r="D6" s="10">
        <v>32.948639170235943</v>
      </c>
      <c r="E6" s="10">
        <v>32.799999999999997</v>
      </c>
      <c r="F6" s="10">
        <v>34.299999999999997</v>
      </c>
      <c r="G6" s="10">
        <v>35.799999999999997</v>
      </c>
      <c r="H6" s="10">
        <v>35.4</v>
      </c>
      <c r="I6" s="10">
        <v>35.9</v>
      </c>
      <c r="J6" s="10">
        <v>37.700000000000003</v>
      </c>
      <c r="K6" s="10">
        <v>36.700000000000003</v>
      </c>
      <c r="L6" s="10">
        <v>35.9</v>
      </c>
      <c r="M6" s="10">
        <v>34.9</v>
      </c>
      <c r="N6" s="10">
        <v>36.4</v>
      </c>
      <c r="O6" s="10">
        <v>36.299999999999997</v>
      </c>
      <c r="P6" s="10">
        <v>36.700000000000003</v>
      </c>
      <c r="Q6" s="10">
        <v>35.9</v>
      </c>
      <c r="R6" s="10">
        <v>35.6</v>
      </c>
      <c r="S6" s="10">
        <v>36.299999999999997</v>
      </c>
      <c r="T6" s="10">
        <v>36.4</v>
      </c>
      <c r="U6" s="11">
        <v>36.200000000000003</v>
      </c>
      <c r="V6" s="11">
        <v>37.1</v>
      </c>
      <c r="W6" s="11">
        <v>37.4</v>
      </c>
      <c r="X6" s="12">
        <v>36</v>
      </c>
      <c r="Y6" s="12">
        <v>36.6</v>
      </c>
      <c r="Z6" s="11">
        <v>35.200000000000003</v>
      </c>
      <c r="AA6" s="12">
        <v>34.200000000000003</v>
      </c>
      <c r="AB6" s="13">
        <v>33.5</v>
      </c>
      <c r="AC6" s="12">
        <v>32.799999999999997</v>
      </c>
      <c r="AD6" s="12">
        <v>32.5</v>
      </c>
      <c r="AE6" s="12">
        <v>30.5</v>
      </c>
      <c r="AF6" s="14">
        <v>29.6</v>
      </c>
      <c r="AG6" s="14">
        <v>29.3</v>
      </c>
      <c r="AH6" s="14">
        <v>29.4</v>
      </c>
      <c r="AI6" s="14">
        <v>27.994</v>
      </c>
      <c r="AJ6" s="129">
        <v>21.15</v>
      </c>
      <c r="AK6" s="129">
        <v>21.39</v>
      </c>
      <c r="AL6" s="108">
        <f>SUM(Köttkonsumtion[[#This Row],[2024 Q1-3]]-Köttkonsumtion[[#This Row],[2023-Q1-3]])/Köttkonsumtion[[#This Row],[2023-Q1-3]]</f>
        <v>1.1347517730496548E-2</v>
      </c>
    </row>
    <row r="7" spans="1:38" ht="15.5" x14ac:dyDescent="0.35">
      <c r="A7" s="9" t="s">
        <v>1</v>
      </c>
      <c r="B7" s="10">
        <v>17</v>
      </c>
      <c r="C7" s="10">
        <v>16.899999999999999</v>
      </c>
      <c r="D7" s="10">
        <v>17.2</v>
      </c>
      <c r="E7" s="10">
        <v>17.5</v>
      </c>
      <c r="F7" s="10">
        <v>17.8</v>
      </c>
      <c r="G7" s="10">
        <v>18.3</v>
      </c>
      <c r="H7" s="10">
        <v>19.2</v>
      </c>
      <c r="I7" s="10">
        <v>20.100000000000001</v>
      </c>
      <c r="J7" s="10">
        <v>20.399999999999999</v>
      </c>
      <c r="K7" s="10">
        <v>21.5</v>
      </c>
      <c r="L7" s="10">
        <v>22.5</v>
      </c>
      <c r="M7" s="10">
        <v>21.6</v>
      </c>
      <c r="N7" s="10">
        <v>24.3</v>
      </c>
      <c r="O7" s="10">
        <v>25.1</v>
      </c>
      <c r="P7" s="10">
        <v>25.4</v>
      </c>
      <c r="Q7" s="10">
        <v>25.5</v>
      </c>
      <c r="R7" s="10">
        <v>25.9</v>
      </c>
      <c r="S7" s="10">
        <v>25.4</v>
      </c>
      <c r="T7" s="10">
        <v>24.9</v>
      </c>
      <c r="U7" s="12">
        <v>24.9</v>
      </c>
      <c r="V7" s="12">
        <v>25.5</v>
      </c>
      <c r="W7" s="12">
        <v>26.1</v>
      </c>
      <c r="X7" s="12">
        <v>25.7</v>
      </c>
      <c r="Y7" s="12">
        <v>25.9</v>
      </c>
      <c r="Z7" s="12">
        <v>26.1</v>
      </c>
      <c r="AA7" s="12">
        <v>26.1</v>
      </c>
      <c r="AB7" s="13">
        <v>25.9</v>
      </c>
      <c r="AC7" s="12">
        <v>24.9</v>
      </c>
      <c r="AD7" s="12">
        <v>24.5</v>
      </c>
      <c r="AE7" s="12">
        <v>24.4</v>
      </c>
      <c r="AF7" s="14">
        <v>22.7</v>
      </c>
      <c r="AG7" s="14">
        <v>22.6</v>
      </c>
      <c r="AH7" s="14">
        <v>23.1</v>
      </c>
      <c r="AI7" s="14">
        <v>22.754999999999999</v>
      </c>
      <c r="AJ7" s="129">
        <v>16.87</v>
      </c>
      <c r="AK7" s="129">
        <v>17.239999999999998</v>
      </c>
      <c r="AL7" s="108">
        <f>SUM(Köttkonsumtion[[#This Row],[2024 Q1-3]]-Köttkonsumtion[[#This Row],[2023-Q1-3]])/Köttkonsumtion[[#This Row],[2023-Q1-3]]</f>
        <v>2.1932424422050824E-2</v>
      </c>
    </row>
    <row r="8" spans="1:38" ht="15.5" x14ac:dyDescent="0.35">
      <c r="A8" s="9" t="s">
        <v>2</v>
      </c>
      <c r="B8" s="10">
        <v>5.9</v>
      </c>
      <c r="C8" s="10">
        <v>6.6</v>
      </c>
      <c r="D8" s="10">
        <v>7.1</v>
      </c>
      <c r="E8" s="10">
        <v>7.5</v>
      </c>
      <c r="F8" s="10">
        <v>8.1999999999999993</v>
      </c>
      <c r="G8" s="10">
        <v>8.6999999999999993</v>
      </c>
      <c r="H8" s="10">
        <v>9</v>
      </c>
      <c r="I8" s="10">
        <v>9.1999999999999993</v>
      </c>
      <c r="J8" s="10">
        <v>9.9</v>
      </c>
      <c r="K8" s="10">
        <v>11.5</v>
      </c>
      <c r="L8" s="10">
        <v>12.8</v>
      </c>
      <c r="M8" s="10">
        <v>13.9</v>
      </c>
      <c r="N8" s="10">
        <v>14.8</v>
      </c>
      <c r="O8" s="10">
        <v>14.3</v>
      </c>
      <c r="P8" s="10">
        <v>14.9</v>
      </c>
      <c r="Q8" s="10">
        <v>15.7</v>
      </c>
      <c r="R8" s="10">
        <v>16.3</v>
      </c>
      <c r="S8" s="10">
        <v>16.7</v>
      </c>
      <c r="T8" s="10">
        <v>18.100000000000001</v>
      </c>
      <c r="U8" s="12">
        <v>17.5</v>
      </c>
      <c r="V8" s="12">
        <v>18.399999999999999</v>
      </c>
      <c r="W8" s="12">
        <v>18.7</v>
      </c>
      <c r="X8" s="12">
        <v>19</v>
      </c>
      <c r="Y8" s="12">
        <v>20.3</v>
      </c>
      <c r="Z8" s="12">
        <v>21.6</v>
      </c>
      <c r="AA8" s="12">
        <v>22.4</v>
      </c>
      <c r="AB8" s="13">
        <v>23.6</v>
      </c>
      <c r="AC8" s="12">
        <v>23.3</v>
      </c>
      <c r="AD8" s="12">
        <v>22.163</v>
      </c>
      <c r="AE8" s="12">
        <v>22.422000000000001</v>
      </c>
      <c r="AF8" s="14">
        <v>21.8</v>
      </c>
      <c r="AG8" s="14">
        <v>23.097326194997855</v>
      </c>
      <c r="AH8" s="14">
        <v>23.047647167528822</v>
      </c>
      <c r="AI8" s="14">
        <v>23.451000000000001</v>
      </c>
      <c r="AJ8" s="129">
        <v>17.59</v>
      </c>
      <c r="AK8" s="129">
        <v>17.63</v>
      </c>
      <c r="AL8" s="108">
        <f>SUM(Köttkonsumtion[[#This Row],[2024 Q1-3]]-Köttkonsumtion[[#This Row],[2023-Q1-3]])/Köttkonsumtion[[#This Row],[2023-Q1-3]]</f>
        <v>2.2740193291642496E-3</v>
      </c>
    </row>
    <row r="9" spans="1:38" s="20" customFormat="1" ht="15.5" x14ac:dyDescent="0.35">
      <c r="A9" s="17" t="s">
        <v>86</v>
      </c>
      <c r="B9" s="18">
        <v>0.8</v>
      </c>
      <c r="C9" s="18">
        <v>0.8</v>
      </c>
      <c r="D9" s="18">
        <v>0.7</v>
      </c>
      <c r="E9" s="18">
        <v>0.6</v>
      </c>
      <c r="F9" s="18">
        <v>0.7</v>
      </c>
      <c r="G9" s="18">
        <v>0.72</v>
      </c>
      <c r="H9" s="18">
        <v>0.8</v>
      </c>
      <c r="I9" s="18">
        <v>0.83</v>
      </c>
      <c r="J9" s="18">
        <v>0.86</v>
      </c>
      <c r="K9" s="18">
        <v>0.96</v>
      </c>
      <c r="L9" s="18">
        <v>0.95</v>
      </c>
      <c r="M9" s="18">
        <v>1.05</v>
      </c>
      <c r="N9" s="18">
        <v>1.01</v>
      </c>
      <c r="O9" s="18">
        <v>1.1000000000000001</v>
      </c>
      <c r="P9" s="18">
        <v>1</v>
      </c>
      <c r="Q9" s="18">
        <v>1.18</v>
      </c>
      <c r="R9" s="18">
        <v>1.31</v>
      </c>
      <c r="S9" s="18">
        <v>1.33</v>
      </c>
      <c r="T9" s="18">
        <v>1.42</v>
      </c>
      <c r="U9" s="14">
        <v>1.61</v>
      </c>
      <c r="V9" s="14">
        <v>1.43</v>
      </c>
      <c r="W9" s="14">
        <v>1.56</v>
      </c>
      <c r="X9" s="14">
        <v>1.6</v>
      </c>
      <c r="Y9" s="14">
        <v>1.65</v>
      </c>
      <c r="Z9" s="14">
        <v>1.72</v>
      </c>
      <c r="AA9" s="12">
        <v>1.76</v>
      </c>
      <c r="AB9" s="19">
        <v>1.86</v>
      </c>
      <c r="AC9" s="12">
        <v>1.9</v>
      </c>
      <c r="AD9" s="14">
        <v>1.86</v>
      </c>
      <c r="AE9" s="14">
        <v>1.7</v>
      </c>
      <c r="AF9" s="14">
        <v>1.68</v>
      </c>
      <c r="AG9" s="14">
        <v>1.49</v>
      </c>
      <c r="AH9" s="14">
        <v>1.57</v>
      </c>
      <c r="AI9" s="14">
        <v>1.6080000000000001</v>
      </c>
      <c r="AJ9" s="129">
        <v>1.2</v>
      </c>
      <c r="AK9" s="129">
        <v>1.17</v>
      </c>
      <c r="AL9" s="108">
        <f>SUM(Köttkonsumtion[[#This Row],[2024 Q1-3]]-Köttkonsumtion[[#This Row],[2023-Q1-3]])/Köttkonsumtion[[#This Row],[2023-Q1-3]]</f>
        <v>-2.5000000000000022E-2</v>
      </c>
    </row>
    <row r="10" spans="1:38" ht="15.5" x14ac:dyDescent="0.35">
      <c r="A10" s="9" t="s">
        <v>4</v>
      </c>
      <c r="B10" s="12">
        <f>SUM(B15:B18)</f>
        <v>5.6</v>
      </c>
      <c r="C10" s="12">
        <f t="shared" ref="C10:Z10" si="0">SUM(C15:C18)</f>
        <v>5.4</v>
      </c>
      <c r="D10" s="12">
        <f t="shared" si="0"/>
        <v>5.3000000000000007</v>
      </c>
      <c r="E10" s="12">
        <f t="shared" si="0"/>
        <v>5.0999999999999996</v>
      </c>
      <c r="F10" s="12">
        <f t="shared" si="0"/>
        <v>4.8000000000000007</v>
      </c>
      <c r="G10" s="12">
        <f t="shared" si="0"/>
        <v>4.7</v>
      </c>
      <c r="H10" s="12">
        <f t="shared" si="0"/>
        <v>4.0999999999999996</v>
      </c>
      <c r="I10" s="12">
        <f t="shared" si="0"/>
        <v>4.0999999999999996</v>
      </c>
      <c r="J10" s="12">
        <f t="shared" si="0"/>
        <v>3.4</v>
      </c>
      <c r="K10" s="12">
        <f t="shared" si="0"/>
        <v>3.9845648967235254</v>
      </c>
      <c r="L10" s="12">
        <f t="shared" si="0"/>
        <v>4.4000000000000004</v>
      </c>
      <c r="M10" s="12">
        <f t="shared" si="0"/>
        <v>4.4015926330604005</v>
      </c>
      <c r="N10" s="12">
        <f t="shared" si="0"/>
        <v>4.2762787006952863</v>
      </c>
      <c r="O10" s="12">
        <f t="shared" si="0"/>
        <v>4.289207040811303</v>
      </c>
      <c r="P10" s="12">
        <f t="shared" si="0"/>
        <v>4.2811702211289422</v>
      </c>
      <c r="Q10" s="12">
        <f t="shared" si="0"/>
        <v>4.1586431782148701</v>
      </c>
      <c r="R10" s="12">
        <f t="shared" si="0"/>
        <v>3.9373282728949697</v>
      </c>
      <c r="S10" s="12">
        <f t="shared" si="0"/>
        <v>3.8334890379327184</v>
      </c>
      <c r="T10" s="12">
        <f t="shared" si="0"/>
        <v>3.9</v>
      </c>
      <c r="U10" s="12">
        <f t="shared" si="0"/>
        <v>3.9</v>
      </c>
      <c r="V10" s="12">
        <f t="shared" si="0"/>
        <v>4</v>
      </c>
      <c r="W10" s="12">
        <f t="shared" si="0"/>
        <v>3.8</v>
      </c>
      <c r="X10" s="12">
        <f t="shared" si="0"/>
        <v>3.8000000000000003</v>
      </c>
      <c r="Y10" s="12">
        <f t="shared" si="0"/>
        <v>3.6280000000000001</v>
      </c>
      <c r="Z10" s="12">
        <f t="shared" si="0"/>
        <v>3.5</v>
      </c>
      <c r="AA10" s="12">
        <f>SUM(AA15:AA18)</f>
        <v>3.42</v>
      </c>
      <c r="AB10" s="13">
        <f t="shared" ref="AB10:AH10" si="1">AB19</f>
        <v>3.41</v>
      </c>
      <c r="AC10" s="13">
        <f t="shared" si="1"/>
        <v>3.43</v>
      </c>
      <c r="AD10" s="13">
        <f t="shared" si="1"/>
        <v>3.37</v>
      </c>
      <c r="AE10" s="13">
        <f t="shared" si="1"/>
        <v>3.5</v>
      </c>
      <c r="AF10" s="13">
        <f t="shared" si="1"/>
        <v>3.6100000000000003</v>
      </c>
      <c r="AG10" s="13">
        <f t="shared" si="1"/>
        <v>3.3</v>
      </c>
      <c r="AH10" s="13">
        <f t="shared" si="1"/>
        <v>3.18</v>
      </c>
      <c r="AI10" s="13">
        <v>3.157</v>
      </c>
      <c r="AJ10" s="13">
        <f>Köttkonsumtion[[#This Row],[2023]]/4*3</f>
        <v>2.36775</v>
      </c>
      <c r="AK10" s="13">
        <f>Köttkonsumtion[[#This Row],[2023-Q1-3]]</f>
        <v>2.36775</v>
      </c>
      <c r="AL10" s="108">
        <f>SUM(Köttkonsumtion[[#This Row],[2024 Q1-3]]-Köttkonsumtion[[#This Row],[2023-Q1-3]])/Köttkonsumtion[[#This Row],[2023-Q1-3]]</f>
        <v>0</v>
      </c>
    </row>
    <row r="11" spans="1:38" s="7" customFormat="1" ht="15.5" x14ac:dyDescent="0.35">
      <c r="A11" s="21" t="s">
        <v>5</v>
      </c>
      <c r="B11" s="22">
        <f t="shared" ref="B11:AG11" si="2">SUM(B6:B10)</f>
        <v>60.699999999999996</v>
      </c>
      <c r="C11" s="22">
        <f t="shared" si="2"/>
        <v>61</v>
      </c>
      <c r="D11" s="22">
        <f t="shared" si="2"/>
        <v>63.248639170235947</v>
      </c>
      <c r="E11" s="22">
        <f t="shared" si="2"/>
        <v>63.5</v>
      </c>
      <c r="F11" s="22">
        <f t="shared" si="2"/>
        <v>65.8</v>
      </c>
      <c r="G11" s="22">
        <f t="shared" si="2"/>
        <v>68.22</v>
      </c>
      <c r="H11" s="22">
        <f t="shared" si="2"/>
        <v>68.499999999999986</v>
      </c>
      <c r="I11" s="22">
        <f t="shared" si="2"/>
        <v>70.13</v>
      </c>
      <c r="J11" s="22">
        <f t="shared" si="2"/>
        <v>72.260000000000005</v>
      </c>
      <c r="K11" s="22">
        <f t="shared" si="2"/>
        <v>74.644564896723523</v>
      </c>
      <c r="L11" s="22">
        <f t="shared" si="2"/>
        <v>76.550000000000011</v>
      </c>
      <c r="M11" s="22">
        <f t="shared" si="2"/>
        <v>75.851592633060406</v>
      </c>
      <c r="N11" s="22">
        <f t="shared" si="2"/>
        <v>80.786278700695291</v>
      </c>
      <c r="O11" s="22">
        <f t="shared" si="2"/>
        <v>81.089207040811303</v>
      </c>
      <c r="P11" s="22">
        <f t="shared" si="2"/>
        <v>82.281170221128946</v>
      </c>
      <c r="Q11" s="22">
        <f t="shared" si="2"/>
        <v>82.438643178214875</v>
      </c>
      <c r="R11" s="22">
        <f t="shared" si="2"/>
        <v>83.047328272894973</v>
      </c>
      <c r="S11" s="22">
        <f t="shared" si="2"/>
        <v>83.563489037932712</v>
      </c>
      <c r="T11" s="22">
        <f t="shared" si="2"/>
        <v>84.720000000000013</v>
      </c>
      <c r="U11" s="22">
        <f t="shared" si="2"/>
        <v>84.11</v>
      </c>
      <c r="V11" s="22">
        <f t="shared" si="2"/>
        <v>86.43</v>
      </c>
      <c r="W11" s="22">
        <f t="shared" si="2"/>
        <v>87.56</v>
      </c>
      <c r="X11" s="22">
        <f t="shared" si="2"/>
        <v>86.1</v>
      </c>
      <c r="Y11" s="22">
        <f t="shared" si="2"/>
        <v>88.078000000000003</v>
      </c>
      <c r="Z11" s="22">
        <f t="shared" si="2"/>
        <v>88.12</v>
      </c>
      <c r="AA11" s="22">
        <f t="shared" si="2"/>
        <v>87.88000000000001</v>
      </c>
      <c r="AB11" s="23">
        <f t="shared" si="2"/>
        <v>88.27</v>
      </c>
      <c r="AC11" s="22">
        <f t="shared" si="2"/>
        <v>86.330000000000013</v>
      </c>
      <c r="AD11" s="22">
        <f t="shared" si="2"/>
        <v>84.393000000000001</v>
      </c>
      <c r="AE11" s="22">
        <f t="shared" si="2"/>
        <v>82.522000000000006</v>
      </c>
      <c r="AF11" s="22">
        <f t="shared" si="2"/>
        <v>79.39</v>
      </c>
      <c r="AG11" s="22">
        <f t="shared" si="2"/>
        <v>79.78732619499786</v>
      </c>
      <c r="AH11" s="22">
        <f t="shared" ref="AH11:AI11" si="3">SUM(AH6:AH10)</f>
        <v>80.297647167528822</v>
      </c>
      <c r="AI11" s="22">
        <f t="shared" si="3"/>
        <v>78.964999999999989</v>
      </c>
      <c r="AJ11" s="22">
        <f t="shared" ref="AJ11:AK11" si="4">SUM(AJ6:AJ10)</f>
        <v>59.177750000000003</v>
      </c>
      <c r="AK11" s="22">
        <f t="shared" si="4"/>
        <v>59.797749999999994</v>
      </c>
      <c r="AL11" s="108">
        <f>SUM(Köttkonsumtion[[#This Row],[2024 Q1-3]]-Köttkonsumtion[[#This Row],[2023-Q1-3]])/Köttkonsumtion[[#This Row],[2023-Q1-3]]</f>
        <v>1.0476910663213629E-2</v>
      </c>
    </row>
    <row r="12" spans="1:38" ht="15.5" x14ac:dyDescent="0.35">
      <c r="A12" s="25" t="s">
        <v>78</v>
      </c>
      <c r="B12" s="26"/>
      <c r="C12" s="15">
        <f t="shared" ref="C12:P12" si="5">SUM(C11-B11)/B11</f>
        <v>4.9423393739704167E-3</v>
      </c>
      <c r="D12" s="15">
        <f t="shared" si="5"/>
        <v>3.6862937216982736E-2</v>
      </c>
      <c r="E12" s="15">
        <f t="shared" si="5"/>
        <v>3.9741697696847912E-3</v>
      </c>
      <c r="F12" s="15">
        <f t="shared" si="5"/>
        <v>3.622047244094484E-2</v>
      </c>
      <c r="G12" s="15">
        <f t="shared" si="5"/>
        <v>3.6778115501519784E-2</v>
      </c>
      <c r="H12" s="15">
        <f t="shared" si="5"/>
        <v>4.1043682204630156E-3</v>
      </c>
      <c r="I12" s="15">
        <f t="shared" si="5"/>
        <v>2.3795620437956352E-2</v>
      </c>
      <c r="J12" s="15">
        <f t="shared" si="5"/>
        <v>3.0372165977470552E-2</v>
      </c>
      <c r="K12" s="15">
        <f t="shared" si="5"/>
        <v>3.2999790987040097E-2</v>
      </c>
      <c r="L12" s="15">
        <f t="shared" si="5"/>
        <v>2.55267762081915E-2</v>
      </c>
      <c r="M12" s="15">
        <f t="shared" si="5"/>
        <v>-9.1235449632868088E-3</v>
      </c>
      <c r="N12" s="15">
        <f t="shared" si="5"/>
        <v>6.5057118727973429E-2</v>
      </c>
      <c r="O12" s="15">
        <f t="shared" si="5"/>
        <v>3.7497498955030377E-3</v>
      </c>
      <c r="P12" s="15">
        <f t="shared" si="5"/>
        <v>1.4699406046944584E-2</v>
      </c>
      <c r="Q12" s="15">
        <f t="shared" ref="Q12:X12" si="6">SUM(Q11-P11)/P11</f>
        <v>1.9138395414494433E-3</v>
      </c>
      <c r="R12" s="15">
        <f t="shared" si="6"/>
        <v>7.3834923915990433E-3</v>
      </c>
      <c r="S12" s="15">
        <f t="shared" si="6"/>
        <v>6.2152603313333065E-3</v>
      </c>
      <c r="T12" s="15">
        <f t="shared" si="6"/>
        <v>1.3839907540748042E-2</v>
      </c>
      <c r="U12" s="15">
        <f t="shared" si="6"/>
        <v>-7.2001888574128132E-3</v>
      </c>
      <c r="V12" s="15">
        <f t="shared" si="6"/>
        <v>2.7582927119248691E-2</v>
      </c>
      <c r="W12" s="15">
        <f t="shared" si="6"/>
        <v>1.3074164063403858E-2</v>
      </c>
      <c r="X12" s="15">
        <f t="shared" si="6"/>
        <v>-1.6674280493376062E-2</v>
      </c>
      <c r="Y12" s="15">
        <f t="shared" ref="Y12:AE12" si="7">SUM(Y11-X11)/X11</f>
        <v>2.2973286875726001E-2</v>
      </c>
      <c r="Z12" s="15">
        <f t="shared" si="7"/>
        <v>4.76850064715384E-4</v>
      </c>
      <c r="AA12" s="15">
        <f t="shared" si="7"/>
        <v>-2.7235587834770186E-3</v>
      </c>
      <c r="AB12" s="15">
        <f t="shared" si="7"/>
        <v>4.4378698224850511E-3</v>
      </c>
      <c r="AC12" s="15">
        <f t="shared" si="7"/>
        <v>-2.1978021978021792E-2</v>
      </c>
      <c r="AD12" s="15">
        <f t="shared" si="7"/>
        <v>-2.2437159735897272E-2</v>
      </c>
      <c r="AE12" s="15">
        <f t="shared" si="7"/>
        <v>-2.2170085196639475E-2</v>
      </c>
      <c r="AF12" s="15">
        <f>SUM(AF11-AE11)/AE11</f>
        <v>-3.7953515426189438E-2</v>
      </c>
      <c r="AG12" s="15">
        <f>SUM(AG11-AF11)/AF11</f>
        <v>5.0047385690623414E-3</v>
      </c>
      <c r="AH12" s="15">
        <f>SUM(AH11-AG11)/AG11</f>
        <v>6.3960154684686793E-3</v>
      </c>
      <c r="AI12" s="15">
        <f>SUM(AI11-AH11)/AH11</f>
        <v>-1.6596341418926856E-2</v>
      </c>
      <c r="AJ12" s="126"/>
      <c r="AK12" s="15">
        <f>SUM(AK11-AJ11)/AJ11</f>
        <v>1.0476910663213629E-2</v>
      </c>
      <c r="AL12" s="108"/>
    </row>
    <row r="13" spans="1:38" ht="14.5" x14ac:dyDescent="0.35">
      <c r="A13" s="27"/>
      <c r="B13" s="28"/>
      <c r="C13" s="29"/>
      <c r="D13" s="29"/>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29"/>
      <c r="AE13" s="29"/>
      <c r="AF13" s="29"/>
      <c r="AG13" s="29"/>
      <c r="AH13" s="29"/>
      <c r="AJ13" s="2"/>
    </row>
    <row r="14" spans="1:38" ht="15.5" x14ac:dyDescent="0.35">
      <c r="A14" s="21" t="s">
        <v>80</v>
      </c>
      <c r="B14" s="30" t="s">
        <v>44</v>
      </c>
      <c r="C14" s="30" t="s">
        <v>45</v>
      </c>
      <c r="D14" s="30" t="s">
        <v>46</v>
      </c>
      <c r="E14" s="30" t="s">
        <v>47</v>
      </c>
      <c r="F14" s="30" t="s">
        <v>48</v>
      </c>
      <c r="G14" s="30" t="s">
        <v>49</v>
      </c>
      <c r="H14" s="30" t="s">
        <v>50</v>
      </c>
      <c r="I14" s="30" t="s">
        <v>51</v>
      </c>
      <c r="J14" s="30" t="s">
        <v>52</v>
      </c>
      <c r="K14" s="30" t="s">
        <v>53</v>
      </c>
      <c r="L14" s="30" t="s">
        <v>54</v>
      </c>
      <c r="M14" s="30" t="s">
        <v>55</v>
      </c>
      <c r="N14" s="30" t="s">
        <v>56</v>
      </c>
      <c r="O14" s="30" t="s">
        <v>57</v>
      </c>
      <c r="P14" s="30" t="s">
        <v>58</v>
      </c>
      <c r="Q14" s="30" t="s">
        <v>59</v>
      </c>
      <c r="R14" s="30" t="s">
        <v>60</v>
      </c>
      <c r="S14" s="30" t="s">
        <v>61</v>
      </c>
      <c r="T14" s="30" t="s">
        <v>62</v>
      </c>
      <c r="U14" s="30" t="s">
        <v>63</v>
      </c>
      <c r="V14" s="30" t="s">
        <v>64</v>
      </c>
      <c r="W14" s="30" t="s">
        <v>65</v>
      </c>
      <c r="X14" s="30" t="s">
        <v>66</v>
      </c>
      <c r="Y14" s="30" t="s">
        <v>67</v>
      </c>
      <c r="Z14" s="30" t="s">
        <v>68</v>
      </c>
      <c r="AA14" s="30" t="s">
        <v>69</v>
      </c>
      <c r="AB14" s="30" t="s">
        <v>70</v>
      </c>
      <c r="AC14" s="30" t="s">
        <v>71</v>
      </c>
      <c r="AD14" s="30" t="s">
        <v>72</v>
      </c>
      <c r="AE14" s="30" t="s">
        <v>73</v>
      </c>
      <c r="AF14" s="30" t="s">
        <v>74</v>
      </c>
      <c r="AG14" s="30" t="s">
        <v>83</v>
      </c>
      <c r="AH14" s="31" t="s">
        <v>88</v>
      </c>
      <c r="AI14" s="31" t="s">
        <v>111</v>
      </c>
      <c r="AJ14" s="2"/>
    </row>
    <row r="15" spans="1:38" s="20" customFormat="1" ht="15.5" x14ac:dyDescent="0.35">
      <c r="A15" s="17" t="s">
        <v>6</v>
      </c>
      <c r="B15" s="32">
        <v>0.4</v>
      </c>
      <c r="C15" s="32">
        <v>0.4</v>
      </c>
      <c r="D15" s="32">
        <v>0.4</v>
      </c>
      <c r="E15" s="32">
        <v>0.4</v>
      </c>
      <c r="F15" s="32">
        <v>0.4</v>
      </c>
      <c r="G15" s="32">
        <v>0.4</v>
      </c>
      <c r="H15" s="32">
        <v>0.4</v>
      </c>
      <c r="I15" s="32">
        <v>0.4</v>
      </c>
      <c r="J15" s="32">
        <v>0.3</v>
      </c>
      <c r="K15" s="32">
        <v>0.28456489672352531</v>
      </c>
      <c r="L15" s="32">
        <v>0.3</v>
      </c>
      <c r="M15" s="32">
        <v>0.20159263306040048</v>
      </c>
      <c r="N15" s="32">
        <v>0.17627870069528617</v>
      </c>
      <c r="O15" s="32">
        <v>0.18920704081130324</v>
      </c>
      <c r="P15" s="32">
        <v>0.18117022112894257</v>
      </c>
      <c r="Q15" s="32">
        <v>0.15864317821486998</v>
      </c>
      <c r="R15" s="32">
        <v>0.13732827289496966</v>
      </c>
      <c r="S15" s="32">
        <v>0.13348903793271866</v>
      </c>
      <c r="T15" s="32">
        <v>0.2</v>
      </c>
      <c r="U15" s="33">
        <v>0.2</v>
      </c>
      <c r="V15" s="33">
        <v>0.2</v>
      </c>
      <c r="W15" s="33">
        <v>0.2</v>
      </c>
      <c r="X15" s="33">
        <v>0.2</v>
      </c>
      <c r="Y15" s="33">
        <v>0.1</v>
      </c>
      <c r="Z15" s="33">
        <v>0.1</v>
      </c>
      <c r="AA15" s="33">
        <v>0.12</v>
      </c>
      <c r="AB15" s="33">
        <v>0.11</v>
      </c>
      <c r="AC15" s="33">
        <v>0.08</v>
      </c>
      <c r="AD15" s="33">
        <v>7.0000000000000007E-2</v>
      </c>
      <c r="AE15" s="33">
        <v>0.1</v>
      </c>
      <c r="AF15" s="33">
        <v>0.06</v>
      </c>
      <c r="AG15" s="33">
        <v>0.05</v>
      </c>
      <c r="AH15" s="33">
        <v>0.05</v>
      </c>
      <c r="AI15" s="113">
        <v>0.04</v>
      </c>
    </row>
    <row r="16" spans="1:38" ht="15.5" x14ac:dyDescent="0.35">
      <c r="A16" s="9" t="s">
        <v>7</v>
      </c>
      <c r="B16" s="34">
        <v>0.3</v>
      </c>
      <c r="C16" s="34">
        <v>0.4</v>
      </c>
      <c r="D16" s="34">
        <v>0.3</v>
      </c>
      <c r="E16" s="34">
        <v>0.4</v>
      </c>
      <c r="F16" s="34">
        <v>0.2</v>
      </c>
      <c r="G16" s="34">
        <v>0.2</v>
      </c>
      <c r="H16" s="34">
        <v>0.2</v>
      </c>
      <c r="I16" s="34">
        <v>0.1</v>
      </c>
      <c r="J16" s="34">
        <v>0.1</v>
      </c>
      <c r="K16" s="34">
        <v>0.1</v>
      </c>
      <c r="L16" s="34">
        <v>0.2</v>
      </c>
      <c r="M16" s="34">
        <v>0.2</v>
      </c>
      <c r="N16" s="34">
        <v>0.2</v>
      </c>
      <c r="O16" s="34">
        <v>0.2</v>
      </c>
      <c r="P16" s="34">
        <v>0.2</v>
      </c>
      <c r="Q16" s="34">
        <v>0.2</v>
      </c>
      <c r="R16" s="34">
        <v>0.3</v>
      </c>
      <c r="S16" s="34">
        <v>0.2</v>
      </c>
      <c r="T16" s="34">
        <v>0.2</v>
      </c>
      <c r="U16" s="11">
        <v>0.2</v>
      </c>
      <c r="V16" s="11">
        <v>0.2</v>
      </c>
      <c r="W16" s="11">
        <v>0.2</v>
      </c>
      <c r="X16" s="11">
        <v>0.1</v>
      </c>
      <c r="Y16" s="11">
        <v>0.1</v>
      </c>
      <c r="Z16" s="11">
        <v>0.1</v>
      </c>
      <c r="AA16" s="11">
        <v>0.1</v>
      </c>
      <c r="AB16" s="11">
        <v>0.1</v>
      </c>
      <c r="AC16" s="11">
        <v>0.12</v>
      </c>
      <c r="AD16" s="11">
        <v>0.1</v>
      </c>
      <c r="AE16" s="11">
        <v>0.1</v>
      </c>
      <c r="AF16" s="33">
        <v>0.1</v>
      </c>
      <c r="AG16" s="33">
        <v>0.09</v>
      </c>
      <c r="AH16" s="33">
        <v>0.09</v>
      </c>
      <c r="AI16" s="33">
        <v>0.08</v>
      </c>
      <c r="AJ16" s="2"/>
    </row>
    <row r="17" spans="1:39" ht="15.5" x14ac:dyDescent="0.35">
      <c r="A17" s="9" t="s">
        <v>8</v>
      </c>
      <c r="B17" s="34">
        <v>2.8</v>
      </c>
      <c r="C17" s="34">
        <v>2.5</v>
      </c>
      <c r="D17" s="34">
        <v>2.5</v>
      </c>
      <c r="E17" s="34">
        <v>2.2999999999999998</v>
      </c>
      <c r="F17" s="34">
        <v>2.2000000000000002</v>
      </c>
      <c r="G17" s="34">
        <v>2</v>
      </c>
      <c r="H17" s="34">
        <v>2</v>
      </c>
      <c r="I17" s="34">
        <v>1.9</v>
      </c>
      <c r="J17" s="34">
        <v>2.1</v>
      </c>
      <c r="K17" s="34">
        <v>2.1</v>
      </c>
      <c r="L17" s="34">
        <v>2.1</v>
      </c>
      <c r="M17" s="34">
        <v>2.2000000000000002</v>
      </c>
      <c r="N17" s="34">
        <v>2.1</v>
      </c>
      <c r="O17" s="34">
        <v>2.1</v>
      </c>
      <c r="P17" s="34">
        <v>2</v>
      </c>
      <c r="Q17" s="34">
        <v>2</v>
      </c>
      <c r="R17" s="34">
        <v>1.8</v>
      </c>
      <c r="S17" s="34">
        <v>1.8</v>
      </c>
      <c r="T17" s="34">
        <v>1.9</v>
      </c>
      <c r="U17" s="11">
        <v>1.9</v>
      </c>
      <c r="V17" s="11">
        <v>2</v>
      </c>
      <c r="W17" s="11">
        <v>2</v>
      </c>
      <c r="X17" s="11">
        <v>2.1</v>
      </c>
      <c r="Y17" s="11">
        <v>2.1</v>
      </c>
      <c r="Z17" s="11">
        <v>1.9</v>
      </c>
      <c r="AA17" s="11">
        <v>1.9</v>
      </c>
      <c r="AB17" s="11">
        <v>1.9</v>
      </c>
      <c r="AC17" s="11">
        <v>2</v>
      </c>
      <c r="AD17" s="11">
        <v>1.9</v>
      </c>
      <c r="AE17" s="11">
        <v>2.1</v>
      </c>
      <c r="AF17" s="33">
        <v>2.2200000000000002</v>
      </c>
      <c r="AG17" s="33">
        <v>1.89</v>
      </c>
      <c r="AH17" s="33">
        <v>1.79</v>
      </c>
      <c r="AI17" s="33">
        <v>1.76</v>
      </c>
      <c r="AJ17" s="2"/>
    </row>
    <row r="18" spans="1:39" ht="15.5" x14ac:dyDescent="0.35">
      <c r="A18" s="9" t="s">
        <v>9</v>
      </c>
      <c r="B18" s="34">
        <v>2.1</v>
      </c>
      <c r="C18" s="34">
        <v>2.1</v>
      </c>
      <c r="D18" s="34">
        <v>2.1</v>
      </c>
      <c r="E18" s="34">
        <v>2</v>
      </c>
      <c r="F18" s="34">
        <v>2</v>
      </c>
      <c r="G18" s="34">
        <v>2.1</v>
      </c>
      <c r="H18" s="34">
        <v>1.5</v>
      </c>
      <c r="I18" s="34">
        <v>1.7</v>
      </c>
      <c r="J18" s="34">
        <v>0.9</v>
      </c>
      <c r="K18" s="34">
        <v>1.5</v>
      </c>
      <c r="L18" s="34">
        <v>1.8</v>
      </c>
      <c r="M18" s="34">
        <v>1.8</v>
      </c>
      <c r="N18" s="34">
        <v>1.8</v>
      </c>
      <c r="O18" s="34">
        <v>1.8</v>
      </c>
      <c r="P18" s="34">
        <v>1.9</v>
      </c>
      <c r="Q18" s="34">
        <v>1.8</v>
      </c>
      <c r="R18" s="34">
        <v>1.7</v>
      </c>
      <c r="S18" s="34">
        <v>1.7</v>
      </c>
      <c r="T18" s="34">
        <v>1.6</v>
      </c>
      <c r="U18" s="11">
        <v>1.6</v>
      </c>
      <c r="V18" s="11">
        <v>1.6</v>
      </c>
      <c r="W18" s="11">
        <v>1.4</v>
      </c>
      <c r="X18" s="11">
        <v>1.4</v>
      </c>
      <c r="Y18" s="11">
        <v>1.3280000000000001</v>
      </c>
      <c r="Z18" s="11">
        <v>1.4</v>
      </c>
      <c r="AA18" s="11">
        <v>1.3</v>
      </c>
      <c r="AB18" s="11">
        <v>1.3</v>
      </c>
      <c r="AC18" s="11">
        <v>1.23</v>
      </c>
      <c r="AD18" s="11">
        <v>1.3</v>
      </c>
      <c r="AE18" s="11">
        <v>1.2</v>
      </c>
      <c r="AF18" s="33">
        <v>1.23</v>
      </c>
      <c r="AG18" s="33">
        <v>1.27</v>
      </c>
      <c r="AH18" s="33">
        <v>1.25</v>
      </c>
      <c r="AI18" s="33">
        <v>1.28</v>
      </c>
      <c r="AJ18" s="2"/>
    </row>
    <row r="19" spans="1:39" s="7" customFormat="1" ht="15.5" x14ac:dyDescent="0.35">
      <c r="A19" s="21" t="s">
        <v>5</v>
      </c>
      <c r="B19" s="35">
        <f>SUM(B15:B18)</f>
        <v>5.6</v>
      </c>
      <c r="C19" s="35">
        <f t="shared" ref="C19:AA19" si="8">SUM(C15:C18)</f>
        <v>5.4</v>
      </c>
      <c r="D19" s="35">
        <f t="shared" si="8"/>
        <v>5.3000000000000007</v>
      </c>
      <c r="E19" s="35">
        <f t="shared" si="8"/>
        <v>5.0999999999999996</v>
      </c>
      <c r="F19" s="35">
        <f t="shared" si="8"/>
        <v>4.8000000000000007</v>
      </c>
      <c r="G19" s="35">
        <f t="shared" si="8"/>
        <v>4.7</v>
      </c>
      <c r="H19" s="35">
        <f t="shared" si="8"/>
        <v>4.0999999999999996</v>
      </c>
      <c r="I19" s="35">
        <f t="shared" si="8"/>
        <v>4.0999999999999996</v>
      </c>
      <c r="J19" s="35">
        <f t="shared" si="8"/>
        <v>3.4</v>
      </c>
      <c r="K19" s="35">
        <f t="shared" si="8"/>
        <v>3.9845648967235254</v>
      </c>
      <c r="L19" s="35">
        <f t="shared" si="8"/>
        <v>4.4000000000000004</v>
      </c>
      <c r="M19" s="35">
        <f t="shared" si="8"/>
        <v>4.4015926330604005</v>
      </c>
      <c r="N19" s="35">
        <f t="shared" si="8"/>
        <v>4.2762787006952863</v>
      </c>
      <c r="O19" s="35">
        <f t="shared" si="8"/>
        <v>4.289207040811303</v>
      </c>
      <c r="P19" s="35">
        <f t="shared" si="8"/>
        <v>4.2811702211289422</v>
      </c>
      <c r="Q19" s="35">
        <f t="shared" si="8"/>
        <v>4.1586431782148701</v>
      </c>
      <c r="R19" s="35">
        <f t="shared" si="8"/>
        <v>3.9373282728949697</v>
      </c>
      <c r="S19" s="35">
        <f t="shared" si="8"/>
        <v>3.8334890379327184</v>
      </c>
      <c r="T19" s="35">
        <f t="shared" si="8"/>
        <v>3.9</v>
      </c>
      <c r="U19" s="35">
        <f t="shared" si="8"/>
        <v>3.9</v>
      </c>
      <c r="V19" s="35">
        <f t="shared" si="8"/>
        <v>4</v>
      </c>
      <c r="W19" s="35">
        <f t="shared" si="8"/>
        <v>3.8</v>
      </c>
      <c r="X19" s="35">
        <f t="shared" si="8"/>
        <v>3.8000000000000003</v>
      </c>
      <c r="Y19" s="35">
        <f t="shared" si="8"/>
        <v>3.6280000000000001</v>
      </c>
      <c r="Z19" s="35">
        <f t="shared" si="8"/>
        <v>3.5</v>
      </c>
      <c r="AA19" s="35">
        <f t="shared" si="8"/>
        <v>3.42</v>
      </c>
      <c r="AB19" s="35">
        <f t="shared" ref="AB19:AH19" si="9">SUM(AB15:AB18)</f>
        <v>3.41</v>
      </c>
      <c r="AC19" s="35">
        <f t="shared" si="9"/>
        <v>3.43</v>
      </c>
      <c r="AD19" s="35">
        <f t="shared" si="9"/>
        <v>3.37</v>
      </c>
      <c r="AE19" s="35">
        <f t="shared" si="9"/>
        <v>3.5</v>
      </c>
      <c r="AF19" s="36">
        <f t="shared" si="9"/>
        <v>3.6100000000000003</v>
      </c>
      <c r="AG19" s="36">
        <f t="shared" si="9"/>
        <v>3.3</v>
      </c>
      <c r="AH19" s="36">
        <f t="shared" si="9"/>
        <v>3.18</v>
      </c>
      <c r="AI19" s="36">
        <f t="shared" ref="AI19" si="10">SUM(AI15:AI18)</f>
        <v>3.16</v>
      </c>
    </row>
    <row r="20" spans="1:39" x14ac:dyDescent="0.3">
      <c r="B20" s="16"/>
      <c r="C20" s="16"/>
      <c r="D20" s="16"/>
      <c r="E20" s="16"/>
      <c r="F20" s="16"/>
      <c r="G20" s="16"/>
      <c r="H20" s="16"/>
      <c r="I20" s="16"/>
      <c r="J20" s="16"/>
      <c r="K20" s="16"/>
      <c r="L20" s="16"/>
      <c r="M20" s="16"/>
      <c r="N20" s="16"/>
      <c r="O20" s="16"/>
      <c r="P20" s="16"/>
      <c r="Q20" s="16"/>
      <c r="R20" s="16"/>
      <c r="S20" s="16"/>
      <c r="U20" s="37"/>
      <c r="V20" s="37"/>
    </row>
    <row r="21" spans="1:39" x14ac:dyDescent="0.3">
      <c r="B21" s="16"/>
      <c r="C21" s="16"/>
      <c r="D21" s="16"/>
      <c r="E21" s="16"/>
      <c r="F21" s="16"/>
      <c r="G21" s="16"/>
      <c r="H21" s="16"/>
      <c r="I21" s="16"/>
      <c r="J21" s="16"/>
      <c r="K21" s="16"/>
      <c r="L21" s="16"/>
      <c r="M21" s="16"/>
      <c r="N21" s="16"/>
      <c r="O21" s="16"/>
      <c r="P21" s="16"/>
      <c r="Q21" s="16"/>
      <c r="R21" s="16"/>
      <c r="S21" s="16"/>
      <c r="U21" s="37"/>
      <c r="V21" s="37"/>
      <c r="AK21" s="125"/>
      <c r="AL21" s="125"/>
      <c r="AM21" s="125"/>
    </row>
    <row r="22" spans="1:39" x14ac:dyDescent="0.3">
      <c r="A22" s="38"/>
      <c r="B22" s="39"/>
      <c r="C22" s="39"/>
      <c r="D22" s="39"/>
      <c r="E22" s="39"/>
      <c r="F22" s="39"/>
      <c r="G22" s="39"/>
      <c r="H22" s="39"/>
      <c r="I22" s="39"/>
      <c r="J22" s="39"/>
      <c r="K22" s="39"/>
      <c r="L22" s="39"/>
      <c r="M22" s="39"/>
      <c r="N22" s="39"/>
      <c r="O22" s="39"/>
      <c r="P22" s="39"/>
      <c r="Q22" s="39"/>
      <c r="R22" s="39"/>
      <c r="S22" s="39"/>
      <c r="T22" s="40"/>
      <c r="U22" s="37"/>
      <c r="V22" s="37"/>
      <c r="X22" s="41"/>
      <c r="Y22" s="7"/>
      <c r="Z22" s="7"/>
      <c r="AA22" s="41"/>
    </row>
    <row r="23" spans="1:39" x14ac:dyDescent="0.3">
      <c r="F23" s="42"/>
      <c r="G23" s="16"/>
      <c r="H23" s="16"/>
      <c r="I23" s="16"/>
      <c r="J23" s="16"/>
      <c r="K23" s="16"/>
      <c r="L23" s="16"/>
      <c r="M23" s="16"/>
      <c r="N23" s="16"/>
      <c r="O23" s="16"/>
      <c r="P23" s="16"/>
      <c r="Q23" s="16"/>
      <c r="R23" s="16"/>
      <c r="S23" s="16"/>
      <c r="U23" s="37"/>
      <c r="V23" s="37"/>
      <c r="Y23" s="7"/>
      <c r="Z23" s="7"/>
      <c r="AA23" s="7"/>
      <c r="AB23" s="16"/>
      <c r="AC23" s="16"/>
    </row>
    <row r="24" spans="1:39" x14ac:dyDescent="0.3">
      <c r="G24" s="43"/>
      <c r="H24" s="43"/>
      <c r="I24" s="16"/>
      <c r="J24" s="16"/>
      <c r="K24" s="16"/>
      <c r="L24" s="16"/>
      <c r="M24" s="16"/>
      <c r="N24" s="16"/>
      <c r="O24" s="16"/>
      <c r="P24" s="16"/>
      <c r="Q24" s="16"/>
      <c r="R24" s="16"/>
      <c r="S24" s="16"/>
      <c r="U24" s="37"/>
      <c r="V24" s="37"/>
      <c r="W24" s="16"/>
      <c r="X24" s="7"/>
      <c r="Z24" s="16"/>
      <c r="AA24" s="44"/>
    </row>
    <row r="25" spans="1:39" x14ac:dyDescent="0.3">
      <c r="G25" s="42"/>
      <c r="H25" s="42"/>
      <c r="I25" s="16"/>
      <c r="K25" s="16"/>
      <c r="L25" s="16"/>
      <c r="M25" s="16"/>
      <c r="N25" s="16"/>
      <c r="O25" s="16"/>
      <c r="P25" s="16"/>
      <c r="Q25" s="16"/>
      <c r="R25" s="16"/>
      <c r="S25" s="16"/>
      <c r="U25" s="37"/>
      <c r="V25" s="37"/>
      <c r="W25" s="16"/>
      <c r="X25" s="7"/>
      <c r="Z25" s="16"/>
      <c r="AA25" s="44"/>
    </row>
    <row r="26" spans="1:39" x14ac:dyDescent="0.3">
      <c r="G26" s="42"/>
      <c r="H26" s="42"/>
      <c r="K26" s="45"/>
      <c r="L26" s="45"/>
      <c r="M26" s="16"/>
      <c r="N26" s="16"/>
      <c r="O26" s="16"/>
      <c r="P26" s="16"/>
      <c r="Q26" s="16"/>
      <c r="R26" s="16"/>
      <c r="S26" s="16"/>
      <c r="T26" s="16"/>
      <c r="U26" s="37"/>
      <c r="V26" s="37"/>
      <c r="W26" s="16"/>
      <c r="X26" s="46"/>
      <c r="Y26" s="47"/>
      <c r="Z26" s="48"/>
      <c r="AA26" s="44"/>
    </row>
    <row r="27" spans="1:39" x14ac:dyDescent="0.3">
      <c r="G27" s="42"/>
      <c r="H27" s="42"/>
      <c r="J27" s="16"/>
      <c r="M27" s="16"/>
      <c r="N27" s="16"/>
      <c r="O27" s="16"/>
      <c r="P27" s="16"/>
      <c r="Q27" s="16"/>
      <c r="R27" s="16"/>
      <c r="S27" s="16"/>
      <c r="T27" s="16"/>
      <c r="U27" s="37"/>
      <c r="V27" s="37"/>
      <c r="W27" s="16"/>
      <c r="X27" s="46"/>
      <c r="Y27" s="47"/>
      <c r="Z27" s="48"/>
      <c r="AA27" s="44"/>
    </row>
    <row r="28" spans="1:39" x14ac:dyDescent="0.3">
      <c r="G28" s="42"/>
      <c r="H28" s="42"/>
      <c r="J28" s="16"/>
      <c r="K28" s="16"/>
      <c r="L28" s="16"/>
      <c r="M28" s="16"/>
      <c r="N28" s="16"/>
      <c r="O28" s="16"/>
      <c r="P28" s="16"/>
      <c r="Q28" s="16"/>
      <c r="R28" s="16"/>
      <c r="S28" s="16"/>
      <c r="T28" s="37"/>
      <c r="U28" s="37"/>
      <c r="V28" s="37"/>
      <c r="W28" s="16"/>
      <c r="X28" s="7"/>
      <c r="Z28" s="16"/>
      <c r="AA28" s="44"/>
    </row>
    <row r="29" spans="1:39" x14ac:dyDescent="0.3">
      <c r="G29" s="42"/>
      <c r="H29" s="42"/>
      <c r="J29" s="16"/>
      <c r="K29" s="16"/>
      <c r="L29" s="16"/>
      <c r="M29" s="16"/>
      <c r="N29" s="16"/>
      <c r="O29" s="16"/>
      <c r="P29" s="16"/>
      <c r="Q29" s="16"/>
      <c r="R29" s="16"/>
      <c r="S29" s="16"/>
      <c r="T29" s="37"/>
      <c r="U29" s="37"/>
      <c r="V29" s="37"/>
      <c r="X29" s="7"/>
      <c r="Y29" s="7"/>
      <c r="Z29" s="24"/>
      <c r="AA29" s="49"/>
    </row>
    <row r="30" spans="1:39" x14ac:dyDescent="0.3">
      <c r="G30" s="42"/>
      <c r="H30" s="42"/>
      <c r="J30" s="16"/>
      <c r="K30" s="16"/>
      <c r="L30" s="16"/>
      <c r="M30" s="16"/>
      <c r="N30" s="16"/>
      <c r="O30" s="16"/>
      <c r="P30" s="16"/>
      <c r="Q30" s="16"/>
      <c r="R30" s="16"/>
      <c r="S30" s="16"/>
      <c r="T30" s="37"/>
      <c r="U30" s="37"/>
      <c r="V30" s="37"/>
    </row>
    <row r="31" spans="1:39" x14ac:dyDescent="0.3">
      <c r="A31" s="42"/>
      <c r="B31" s="43"/>
      <c r="C31" s="43"/>
      <c r="D31" s="43"/>
      <c r="E31" s="43"/>
      <c r="F31" s="43"/>
      <c r="G31" s="43"/>
      <c r="H31" s="43"/>
      <c r="I31" s="16"/>
      <c r="J31" s="16"/>
      <c r="K31" s="16"/>
      <c r="L31" s="16"/>
      <c r="M31" s="16"/>
      <c r="N31" s="16"/>
      <c r="O31" s="16"/>
      <c r="P31" s="16"/>
      <c r="Q31" s="16"/>
      <c r="R31" s="16"/>
      <c r="S31" s="16"/>
      <c r="T31" s="37"/>
      <c r="U31" s="37"/>
      <c r="V31" s="37"/>
      <c r="W31" s="16"/>
    </row>
    <row r="32" spans="1:39" x14ac:dyDescent="0.3">
      <c r="A32" s="42"/>
      <c r="B32" s="42"/>
      <c r="C32" s="43"/>
      <c r="D32" s="43"/>
      <c r="E32" s="43"/>
      <c r="F32" s="43"/>
      <c r="G32" s="43"/>
      <c r="H32" s="43"/>
      <c r="I32" s="16"/>
      <c r="J32" s="16"/>
      <c r="K32" s="16"/>
      <c r="L32" s="16"/>
      <c r="M32" s="16"/>
      <c r="N32" s="16"/>
      <c r="O32" s="16"/>
      <c r="P32" s="16"/>
      <c r="Q32" s="16"/>
      <c r="R32" s="16"/>
      <c r="S32" s="16"/>
      <c r="T32" s="37"/>
      <c r="U32" s="50"/>
      <c r="V32" s="50"/>
      <c r="Y32" s="51"/>
      <c r="AA32" s="44"/>
    </row>
    <row r="33" spans="1:38" x14ac:dyDescent="0.3">
      <c r="A33" s="42"/>
      <c r="B33" s="42"/>
      <c r="C33" s="43"/>
      <c r="D33" s="43"/>
      <c r="E33" s="43"/>
      <c r="F33" s="43"/>
      <c r="G33" s="43"/>
      <c r="H33" s="43"/>
      <c r="I33" s="16"/>
      <c r="J33" s="16"/>
      <c r="K33" s="16"/>
      <c r="L33" s="16"/>
      <c r="M33" s="16"/>
      <c r="N33" s="16"/>
      <c r="O33" s="16"/>
      <c r="P33" s="16"/>
      <c r="Q33" s="16"/>
      <c r="R33" s="16"/>
      <c r="S33" s="16"/>
      <c r="T33" s="16"/>
      <c r="U33" s="37"/>
      <c r="V33" s="37"/>
      <c r="Y33" s="51"/>
      <c r="AA33" s="44"/>
    </row>
    <row r="34" spans="1:38" x14ac:dyDescent="0.3">
      <c r="A34" s="42"/>
      <c r="B34" s="52"/>
      <c r="C34" s="53"/>
      <c r="D34" s="42"/>
      <c r="E34" s="43"/>
      <c r="F34" s="43"/>
      <c r="G34" s="43"/>
      <c r="H34" s="43"/>
      <c r="I34" s="16"/>
      <c r="J34" s="16"/>
      <c r="K34" s="16"/>
      <c r="L34" s="16"/>
      <c r="M34" s="16"/>
      <c r="N34" s="16"/>
      <c r="O34" s="16"/>
      <c r="P34" s="16"/>
      <c r="Q34" s="16"/>
      <c r="R34" s="16"/>
      <c r="S34" s="16"/>
      <c r="T34" s="16"/>
      <c r="U34" s="37"/>
      <c r="V34" s="37"/>
      <c r="Y34" s="51"/>
      <c r="AA34" s="44"/>
    </row>
    <row r="35" spans="1:38" x14ac:dyDescent="0.3">
      <c r="A35" s="42"/>
      <c r="B35" s="43"/>
      <c r="C35" s="42"/>
      <c r="D35" s="43"/>
      <c r="E35" s="43"/>
      <c r="F35" s="43"/>
      <c r="G35" s="43"/>
      <c r="H35" s="43"/>
      <c r="I35" s="16"/>
      <c r="J35" s="16"/>
      <c r="K35" s="16"/>
      <c r="L35" s="16"/>
      <c r="M35" s="16"/>
      <c r="N35" s="16"/>
      <c r="O35" s="16"/>
      <c r="P35" s="16"/>
      <c r="Q35" s="16"/>
      <c r="R35" s="16"/>
      <c r="S35" s="16"/>
      <c r="T35" s="16"/>
      <c r="U35" s="37"/>
      <c r="V35" s="37"/>
      <c r="Y35" s="51"/>
      <c r="AA35" s="44"/>
    </row>
    <row r="36" spans="1:38" x14ac:dyDescent="0.3">
      <c r="A36" s="42"/>
      <c r="B36" s="43"/>
      <c r="C36" s="54"/>
      <c r="D36" s="43"/>
      <c r="E36" s="43"/>
      <c r="F36" s="42"/>
      <c r="G36" s="43"/>
      <c r="H36" s="43"/>
      <c r="I36" s="16"/>
      <c r="J36" s="16"/>
      <c r="K36" s="16"/>
      <c r="L36" s="16"/>
      <c r="M36" s="16"/>
      <c r="N36" s="16"/>
      <c r="O36" s="16"/>
      <c r="P36" s="16"/>
      <c r="Q36" s="16"/>
      <c r="R36" s="16"/>
      <c r="S36" s="16"/>
      <c r="U36" s="37"/>
      <c r="V36" s="37"/>
      <c r="Y36" s="51"/>
      <c r="AA36" s="44"/>
    </row>
    <row r="37" spans="1:38" x14ac:dyDescent="0.3">
      <c r="A37" s="55"/>
      <c r="B37" s="43"/>
      <c r="C37" s="43"/>
      <c r="D37" s="43"/>
      <c r="E37" s="43"/>
      <c r="F37" s="52"/>
      <c r="G37" s="43"/>
      <c r="H37" s="43"/>
      <c r="I37" s="16"/>
      <c r="J37" s="16"/>
      <c r="K37" s="16"/>
      <c r="L37" s="16"/>
      <c r="M37" s="16"/>
      <c r="N37" s="16"/>
      <c r="O37" s="16"/>
      <c r="P37" s="16"/>
      <c r="Q37" s="16"/>
      <c r="R37" s="16"/>
      <c r="S37" s="16"/>
      <c r="U37" s="37"/>
      <c r="V37" s="37"/>
    </row>
    <row r="38" spans="1:38" x14ac:dyDescent="0.3">
      <c r="A38" s="56"/>
      <c r="B38" s="43"/>
      <c r="C38" s="56"/>
      <c r="D38" s="56"/>
      <c r="E38" s="43"/>
      <c r="F38" s="42"/>
      <c r="G38" s="43"/>
      <c r="H38" s="43"/>
      <c r="I38" s="16"/>
      <c r="J38" s="16"/>
      <c r="K38" s="16"/>
      <c r="L38" s="16"/>
      <c r="M38" s="16"/>
      <c r="N38" s="16"/>
      <c r="O38" s="16"/>
      <c r="P38" s="16"/>
      <c r="Q38" s="16"/>
      <c r="R38" s="16"/>
      <c r="S38" s="16"/>
      <c r="U38" s="37"/>
    </row>
    <row r="39" spans="1:38" x14ac:dyDescent="0.3">
      <c r="A39" s="56"/>
      <c r="B39" s="43"/>
      <c r="C39" s="56"/>
      <c r="D39" s="56"/>
      <c r="E39" s="43"/>
      <c r="F39" s="43"/>
      <c r="G39" s="43"/>
      <c r="H39" s="43"/>
      <c r="I39" s="16"/>
      <c r="J39" s="16"/>
      <c r="K39" s="16"/>
      <c r="L39" s="16"/>
      <c r="M39" s="16"/>
      <c r="N39" s="16"/>
      <c r="O39" s="16"/>
      <c r="P39" s="16"/>
      <c r="Q39" s="16"/>
      <c r="R39" s="16"/>
      <c r="S39" s="16"/>
      <c r="U39" s="37"/>
    </row>
    <row r="40" spans="1:38" x14ac:dyDescent="0.3">
      <c r="A40" s="56"/>
      <c r="B40" s="43"/>
      <c r="C40" s="56"/>
      <c r="D40" s="56"/>
      <c r="E40" s="43"/>
      <c r="F40" s="43"/>
      <c r="G40" s="43"/>
      <c r="H40" s="43"/>
      <c r="I40" s="16"/>
      <c r="J40" s="16"/>
      <c r="K40" s="16"/>
      <c r="L40" s="16"/>
      <c r="M40" s="16"/>
      <c r="N40" s="16"/>
      <c r="O40" s="16"/>
      <c r="P40" s="16"/>
      <c r="Q40" s="16"/>
      <c r="R40" s="16"/>
      <c r="S40" s="16"/>
      <c r="U40" s="37"/>
    </row>
    <row r="41" spans="1:38" x14ac:dyDescent="0.3">
      <c r="A41" s="56"/>
      <c r="B41" s="43"/>
      <c r="C41" s="56"/>
      <c r="D41" s="56"/>
      <c r="E41" s="43"/>
      <c r="F41" s="43"/>
      <c r="G41" s="43"/>
      <c r="H41" s="43"/>
      <c r="I41" s="16"/>
      <c r="J41" s="16"/>
      <c r="K41" s="16"/>
      <c r="L41" s="16"/>
      <c r="M41" s="16"/>
      <c r="N41" s="16"/>
      <c r="O41" s="16"/>
      <c r="P41" s="16"/>
      <c r="Q41" s="16"/>
      <c r="R41" s="16"/>
      <c r="S41" s="16"/>
      <c r="U41" s="37"/>
    </row>
    <row r="42" spans="1:38" s="8" customFormat="1" x14ac:dyDescent="0.3">
      <c r="A42" s="56"/>
      <c r="B42" s="57"/>
      <c r="C42" s="58"/>
      <c r="D42" s="59"/>
      <c r="E42" s="57"/>
      <c r="F42" s="57"/>
      <c r="G42" s="57"/>
      <c r="H42" s="57"/>
      <c r="I42" s="60"/>
      <c r="J42" s="60"/>
      <c r="K42" s="60"/>
      <c r="L42" s="60"/>
      <c r="M42" s="60"/>
      <c r="N42" s="60"/>
      <c r="O42" s="60"/>
      <c r="P42" s="60"/>
      <c r="Q42" s="60"/>
      <c r="R42" s="60"/>
      <c r="S42" s="60"/>
      <c r="T42" s="60"/>
      <c r="U42" s="60"/>
      <c r="W42" s="2"/>
      <c r="X42" s="2"/>
      <c r="Y42" s="2"/>
      <c r="Z42" s="2"/>
      <c r="AA42" s="2"/>
      <c r="AB42" s="2"/>
      <c r="AC42" s="2"/>
      <c r="AD42" s="2"/>
      <c r="AE42" s="2"/>
      <c r="AF42" s="2"/>
      <c r="AG42" s="2"/>
      <c r="AH42" s="2"/>
      <c r="AI42" s="2"/>
      <c r="AL42" s="2"/>
    </row>
    <row r="43" spans="1:38" x14ac:dyDescent="0.3">
      <c r="A43" s="56"/>
      <c r="B43" s="42"/>
      <c r="C43" s="54"/>
      <c r="D43" s="56"/>
      <c r="E43" s="42"/>
      <c r="F43" s="42"/>
      <c r="G43" s="42"/>
      <c r="H43" s="42"/>
      <c r="U43" s="37"/>
      <c r="W43" s="8"/>
      <c r="X43" s="8"/>
      <c r="Y43" s="8"/>
      <c r="Z43" s="8"/>
      <c r="AA43" s="8"/>
      <c r="AB43" s="8"/>
      <c r="AC43" s="8"/>
      <c r="AD43" s="8"/>
      <c r="AE43" s="8"/>
      <c r="AF43" s="8"/>
      <c r="AG43" s="8"/>
      <c r="AH43" s="8"/>
      <c r="AI43" s="8"/>
      <c r="AL43" s="8"/>
    </row>
    <row r="44" spans="1:38" x14ac:dyDescent="0.3">
      <c r="A44" s="42"/>
      <c r="B44" s="54"/>
      <c r="C44" s="56"/>
      <c r="D44" s="56"/>
      <c r="E44" s="43"/>
      <c r="F44" s="42"/>
      <c r="G44" s="42"/>
      <c r="H44" s="42"/>
      <c r="U44" s="37"/>
    </row>
    <row r="45" spans="1:38" x14ac:dyDescent="0.3">
      <c r="A45" s="42"/>
      <c r="B45" s="54"/>
      <c r="C45" s="56"/>
      <c r="D45" s="56"/>
      <c r="E45" s="43"/>
      <c r="F45" s="42"/>
      <c r="G45" s="42"/>
      <c r="H45" s="42"/>
      <c r="U45" s="37"/>
    </row>
    <row r="46" spans="1:38" x14ac:dyDescent="0.3">
      <c r="G46" s="42"/>
      <c r="H46" s="42"/>
      <c r="U46" s="37"/>
    </row>
    <row r="47" spans="1:38" x14ac:dyDescent="0.3">
      <c r="U47" s="37"/>
    </row>
    <row r="48" spans="1:38" x14ac:dyDescent="0.3">
      <c r="U48" s="37"/>
      <c r="V48" s="37"/>
    </row>
    <row r="50" spans="24:31" x14ac:dyDescent="0.3">
      <c r="AB50" s="47"/>
      <c r="AC50" s="47"/>
      <c r="AD50" s="47"/>
      <c r="AE50" s="47"/>
    </row>
    <row r="51" spans="24:31" x14ac:dyDescent="0.3">
      <c r="AB51" s="47"/>
      <c r="AC51" s="47"/>
      <c r="AD51" s="47"/>
      <c r="AE51" s="47"/>
    </row>
    <row r="56" spans="24:31" x14ac:dyDescent="0.3">
      <c r="X56" s="41"/>
      <c r="Y56" s="20"/>
      <c r="Z56" s="20"/>
      <c r="AA56" s="20"/>
      <c r="AB56" s="20"/>
      <c r="AC56" s="20"/>
      <c r="AD56" s="20"/>
      <c r="AE56" s="20"/>
    </row>
    <row r="57" spans="24:31" x14ac:dyDescent="0.3">
      <c r="X57" s="20"/>
      <c r="Y57" s="20"/>
      <c r="Z57" s="20"/>
      <c r="AA57" s="20"/>
      <c r="AB57" s="20"/>
      <c r="AC57" s="20"/>
      <c r="AD57" s="20"/>
      <c r="AE57" s="20"/>
    </row>
    <row r="58" spans="24:31" x14ac:dyDescent="0.3">
      <c r="X58" s="20"/>
      <c r="Y58" s="61"/>
      <c r="Z58" s="61"/>
      <c r="AA58" s="61"/>
      <c r="AB58" s="61"/>
      <c r="AC58" s="61"/>
      <c r="AD58" s="61"/>
      <c r="AE58" s="20"/>
    </row>
    <row r="59" spans="24:31" x14ac:dyDescent="0.3">
      <c r="X59" s="20"/>
      <c r="Y59" s="37"/>
      <c r="Z59" s="37"/>
      <c r="AA59" s="37"/>
      <c r="AB59" s="37"/>
      <c r="AC59" s="37"/>
      <c r="AD59" s="20"/>
      <c r="AE59" s="20"/>
    </row>
    <row r="60" spans="24:31" x14ac:dyDescent="0.3">
      <c r="X60" s="20"/>
      <c r="Y60" s="37"/>
      <c r="Z60" s="37"/>
      <c r="AA60" s="37"/>
      <c r="AB60" s="37"/>
      <c r="AC60" s="37"/>
      <c r="AD60" s="37"/>
      <c r="AE60" s="20"/>
    </row>
    <row r="61" spans="24:31" x14ac:dyDescent="0.3">
      <c r="X61" s="20"/>
      <c r="Y61" s="37"/>
      <c r="Z61" s="37"/>
      <c r="AA61" s="37"/>
      <c r="AB61" s="37"/>
      <c r="AC61" s="37"/>
      <c r="AD61" s="20"/>
      <c r="AE61" s="20"/>
    </row>
    <row r="62" spans="24:31" x14ac:dyDescent="0.3">
      <c r="X62" s="20"/>
      <c r="Y62" s="37"/>
      <c r="Z62" s="37"/>
      <c r="AA62" s="37"/>
      <c r="AB62" s="37"/>
      <c r="AC62" s="37"/>
      <c r="AD62" s="20"/>
      <c r="AE62" s="20"/>
    </row>
    <row r="63" spans="24:31" x14ac:dyDescent="0.3">
      <c r="X63" s="20"/>
      <c r="Y63" s="37"/>
      <c r="Z63" s="37"/>
      <c r="AA63" s="37"/>
      <c r="AB63" s="37"/>
      <c r="AC63" s="37"/>
      <c r="AD63" s="20"/>
      <c r="AE63" s="20"/>
    </row>
    <row r="64" spans="24:31" x14ac:dyDescent="0.3">
      <c r="X64" s="20"/>
      <c r="Y64" s="37"/>
      <c r="Z64" s="37"/>
      <c r="AA64" s="37"/>
      <c r="AB64" s="37"/>
      <c r="AC64" s="37"/>
      <c r="AD64" s="20"/>
      <c r="AE64" s="20"/>
    </row>
    <row r="65" spans="21:31" x14ac:dyDescent="0.3">
      <c r="X65" s="20"/>
      <c r="Y65" s="20"/>
      <c r="Z65" s="20"/>
      <c r="AA65" s="20"/>
      <c r="AB65" s="20"/>
      <c r="AC65" s="20"/>
      <c r="AD65" s="20"/>
      <c r="AE65" s="20"/>
    </row>
    <row r="77" spans="21:31" x14ac:dyDescent="0.3">
      <c r="U77" s="62"/>
      <c r="V77" s="62"/>
    </row>
    <row r="78" spans="21:31" x14ac:dyDescent="0.3">
      <c r="W78" s="62"/>
    </row>
  </sheetData>
  <pageMargins left="0.7" right="0.7" top="1.3571428571428572" bottom="0.75" header="0.3" footer="0.3"/>
  <pageSetup paperSize="9" orientation="portrait" r:id="rId1"/>
  <headerFooter>
    <oddHeader>&amp;L&amp;G</oddHeader>
  </headerFooter>
  <drawing r:id="rId2"/>
  <legacyDrawingHF r:id="rId3"/>
  <tableParts count="2">
    <tablePart r:id="rId4"/>
    <tablePart r:id="rId5"/>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G12"/>
  <sheetViews>
    <sheetView topLeftCell="P1" zoomScaleNormal="100" workbookViewId="0">
      <selection activeCell="AI11" sqref="AI11"/>
    </sheetView>
  </sheetViews>
  <sheetFormatPr defaultColWidth="8.58203125" defaultRowHeight="14" x14ac:dyDescent="0.3"/>
  <cols>
    <col min="1" max="1" width="16.08203125" style="2" customWidth="1"/>
    <col min="2" max="29" width="7" style="2" bestFit="1" customWidth="1"/>
    <col min="30" max="30" width="7" style="2" customWidth="1"/>
    <col min="31" max="31" width="8.08203125" style="2" bestFit="1" customWidth="1"/>
    <col min="32" max="16384" width="8.58203125" style="2"/>
  </cols>
  <sheetData>
    <row r="1" spans="1:33" ht="18" x14ac:dyDescent="0.4">
      <c r="A1" s="1" t="s">
        <v>35</v>
      </c>
    </row>
    <row r="2" spans="1:33" ht="14.5" x14ac:dyDescent="0.35">
      <c r="A2" s="3" t="s">
        <v>85</v>
      </c>
    </row>
    <row r="4" spans="1:33" x14ac:dyDescent="0.3">
      <c r="A4" s="63" t="s">
        <v>77</v>
      </c>
      <c r="B4" s="64" t="s">
        <v>49</v>
      </c>
      <c r="C4" s="64" t="s">
        <v>50</v>
      </c>
      <c r="D4" s="64" t="s">
        <v>51</v>
      </c>
      <c r="E4" s="64" t="s">
        <v>52</v>
      </c>
      <c r="F4" s="64" t="s">
        <v>53</v>
      </c>
      <c r="G4" s="64" t="s">
        <v>54</v>
      </c>
      <c r="H4" s="64" t="s">
        <v>55</v>
      </c>
      <c r="I4" s="64" t="s">
        <v>56</v>
      </c>
      <c r="J4" s="64" t="s">
        <v>57</v>
      </c>
      <c r="K4" s="64" t="s">
        <v>58</v>
      </c>
      <c r="L4" s="64" t="s">
        <v>59</v>
      </c>
      <c r="M4" s="64" t="s">
        <v>60</v>
      </c>
      <c r="N4" s="64" t="s">
        <v>61</v>
      </c>
      <c r="O4" s="64" t="s">
        <v>62</v>
      </c>
      <c r="P4" s="64" t="s">
        <v>63</v>
      </c>
      <c r="Q4" s="64" t="s">
        <v>64</v>
      </c>
      <c r="R4" s="64" t="s">
        <v>65</v>
      </c>
      <c r="S4" s="64" t="s">
        <v>66</v>
      </c>
      <c r="T4" s="64" t="s">
        <v>67</v>
      </c>
      <c r="U4" s="64" t="s">
        <v>68</v>
      </c>
      <c r="V4" s="64" t="s">
        <v>69</v>
      </c>
      <c r="W4" s="64" t="s">
        <v>70</v>
      </c>
      <c r="X4" s="64" t="s">
        <v>71</v>
      </c>
      <c r="Y4" s="64" t="s">
        <v>72</v>
      </c>
      <c r="Z4" s="64" t="s">
        <v>73</v>
      </c>
      <c r="AA4" s="64" t="s">
        <v>74</v>
      </c>
      <c r="AB4" s="64" t="s">
        <v>83</v>
      </c>
      <c r="AC4" s="64" t="s">
        <v>88</v>
      </c>
      <c r="AD4" s="64" t="s">
        <v>111</v>
      </c>
      <c r="AE4" s="65" t="s">
        <v>95</v>
      </c>
      <c r="AG4" s="128"/>
    </row>
    <row r="5" spans="1:33" ht="14.5" x14ac:dyDescent="0.35">
      <c r="A5" s="2" t="s">
        <v>36</v>
      </c>
      <c r="B5" s="51">
        <v>326.60000000000002</v>
      </c>
      <c r="C5" s="2">
        <v>349.4</v>
      </c>
      <c r="D5" s="2">
        <v>332.4</v>
      </c>
      <c r="E5" s="2">
        <v>339.4</v>
      </c>
      <c r="F5" s="2">
        <v>352</v>
      </c>
      <c r="G5" s="2">
        <v>342.4</v>
      </c>
      <c r="H5" s="2">
        <v>345.1</v>
      </c>
      <c r="I5" s="2">
        <v>359.8</v>
      </c>
      <c r="J5" s="2">
        <v>361.4</v>
      </c>
      <c r="K5" s="2">
        <v>342.3</v>
      </c>
      <c r="L5" s="2">
        <v>345.6</v>
      </c>
      <c r="M5" s="2">
        <v>346.2</v>
      </c>
      <c r="N5" s="2">
        <v>338.5</v>
      </c>
      <c r="O5" s="2">
        <v>347.5</v>
      </c>
      <c r="P5" s="2">
        <v>355.6</v>
      </c>
      <c r="Q5" s="2">
        <v>397.7</v>
      </c>
      <c r="R5" s="2">
        <v>388.5</v>
      </c>
      <c r="S5" s="2">
        <v>392.8</v>
      </c>
      <c r="T5" s="2">
        <v>382.8</v>
      </c>
      <c r="U5" s="2">
        <v>390.8</v>
      </c>
      <c r="V5" s="2">
        <v>388.3</v>
      </c>
      <c r="W5" s="2">
        <v>386.8</v>
      </c>
      <c r="X5" s="2">
        <v>378.3</v>
      </c>
      <c r="Y5" s="2">
        <v>375.9</v>
      </c>
      <c r="Z5" s="2">
        <v>373.5</v>
      </c>
      <c r="AA5" s="16">
        <v>382.1</v>
      </c>
      <c r="AB5" s="16">
        <v>368.3</v>
      </c>
      <c r="AC5" s="16">
        <v>365</v>
      </c>
      <c r="AD5" s="16">
        <v>358.2</v>
      </c>
      <c r="AE5" s="66">
        <f>SUM(AD5-AC5)/AC5</f>
        <v>-1.86301369863014E-2</v>
      </c>
      <c r="AG5" s="127">
        <f>SUM(MEjerikonsumtion[[#This Row],[2023]]-MEjerikonsumtion[[#This Row],[2014]])/MEjerikonsumtion[[#This Row],[2014]]</f>
        <v>-8.3418628454452456E-2</v>
      </c>
    </row>
    <row r="6" spans="1:33" ht="14.5" x14ac:dyDescent="0.35">
      <c r="A6" s="2" t="s">
        <v>37</v>
      </c>
      <c r="B6" s="51">
        <v>119.6</v>
      </c>
      <c r="C6" s="51">
        <v>120.4</v>
      </c>
      <c r="D6" s="51">
        <v>116.9</v>
      </c>
      <c r="E6" s="51">
        <v>117.9</v>
      </c>
      <c r="F6" s="51">
        <v>115.4</v>
      </c>
      <c r="G6" s="51">
        <v>113.6</v>
      </c>
      <c r="H6" s="51">
        <v>111.8</v>
      </c>
      <c r="I6" s="51">
        <v>112.3</v>
      </c>
      <c r="J6" s="51">
        <v>111.5</v>
      </c>
      <c r="K6" s="51">
        <v>111.9</v>
      </c>
      <c r="L6" s="51">
        <v>111.1</v>
      </c>
      <c r="M6" s="51">
        <v>108.1</v>
      </c>
      <c r="N6" s="51">
        <v>103.8</v>
      </c>
      <c r="O6" s="51">
        <v>104.7</v>
      </c>
      <c r="P6" s="51">
        <v>108.5</v>
      </c>
      <c r="Q6" s="51">
        <v>97.6</v>
      </c>
      <c r="R6" s="51">
        <v>90.8</v>
      </c>
      <c r="S6" s="51">
        <v>84.7</v>
      </c>
      <c r="T6" s="51">
        <v>83.9</v>
      </c>
      <c r="U6" s="51">
        <v>81.599999999999994</v>
      </c>
      <c r="V6" s="51">
        <v>80.599999999999994</v>
      </c>
      <c r="W6" s="51">
        <v>78.099999999999994</v>
      </c>
      <c r="X6" s="51">
        <v>75.5</v>
      </c>
      <c r="Y6" s="51">
        <v>71.2</v>
      </c>
      <c r="Z6" s="51">
        <v>68.400000000000006</v>
      </c>
      <c r="AA6" s="51">
        <v>67.7</v>
      </c>
      <c r="AB6" s="51">
        <v>65.8</v>
      </c>
      <c r="AC6" s="51">
        <v>64</v>
      </c>
      <c r="AD6" s="51">
        <v>62.5</v>
      </c>
      <c r="AE6" s="66">
        <f t="shared" ref="AE6:AE11" si="0">SUM(AD6-AC6)/AC6</f>
        <v>-2.34375E-2</v>
      </c>
      <c r="AG6" s="127">
        <f>SUM(MEjerikonsumtion[[#This Row],[2023]]-MEjerikonsumtion[[#This Row],[2014]])/MEjerikonsumtion[[#This Row],[2014]]</f>
        <v>-0.23406862745098034</v>
      </c>
    </row>
    <row r="7" spans="1:33" ht="14.5" x14ac:dyDescent="0.35">
      <c r="A7" s="2" t="s">
        <v>38</v>
      </c>
      <c r="B7" s="51">
        <v>10.1</v>
      </c>
      <c r="C7" s="51">
        <v>10.4</v>
      </c>
      <c r="D7" s="51">
        <v>10.4</v>
      </c>
      <c r="E7" s="51">
        <v>10.5</v>
      </c>
      <c r="F7" s="51">
        <v>10.6</v>
      </c>
      <c r="G7" s="51">
        <v>10.8</v>
      </c>
      <c r="H7" s="51">
        <v>11.2</v>
      </c>
      <c r="I7" s="51">
        <v>10.4</v>
      </c>
      <c r="J7" s="51">
        <v>10.1</v>
      </c>
      <c r="K7" s="51">
        <v>10</v>
      </c>
      <c r="L7" s="51">
        <v>9.9</v>
      </c>
      <c r="M7" s="51">
        <v>10</v>
      </c>
      <c r="N7" s="51">
        <v>10.3</v>
      </c>
      <c r="O7" s="51">
        <v>10.5</v>
      </c>
      <c r="P7" s="51">
        <v>11.2</v>
      </c>
      <c r="Q7" s="51">
        <v>11.7</v>
      </c>
      <c r="R7" s="51">
        <v>11.6</v>
      </c>
      <c r="S7" s="51">
        <v>15.3</v>
      </c>
      <c r="T7" s="51">
        <v>13.9</v>
      </c>
      <c r="U7" s="51">
        <v>13.9</v>
      </c>
      <c r="V7" s="51">
        <v>14.8</v>
      </c>
      <c r="W7" s="51">
        <v>14.8</v>
      </c>
      <c r="X7" s="51">
        <v>12.9</v>
      </c>
      <c r="Y7" s="51">
        <v>9.8000000000000007</v>
      </c>
      <c r="Z7" s="51">
        <v>9.1999999999999993</v>
      </c>
      <c r="AA7" s="51">
        <v>9.1999999999999993</v>
      </c>
      <c r="AB7" s="51">
        <v>8</v>
      </c>
      <c r="AC7" s="51">
        <v>7.3</v>
      </c>
      <c r="AD7" s="51">
        <v>7.3</v>
      </c>
      <c r="AE7" s="66">
        <f t="shared" si="0"/>
        <v>0</v>
      </c>
      <c r="AG7" s="127">
        <f>SUM(MEjerikonsumtion[[#This Row],[2023]]-MEjerikonsumtion[[#This Row],[2014]])/MEjerikonsumtion[[#This Row],[2014]]</f>
        <v>-0.47482014388489213</v>
      </c>
    </row>
    <row r="8" spans="1:33" ht="14.5" x14ac:dyDescent="0.35">
      <c r="A8" s="2" t="s">
        <v>94</v>
      </c>
      <c r="B8" s="51">
        <v>2.8</v>
      </c>
      <c r="C8" s="51">
        <v>3.6</v>
      </c>
      <c r="D8" s="51">
        <v>2.6</v>
      </c>
      <c r="E8" s="51">
        <v>1.9</v>
      </c>
      <c r="F8" s="51">
        <v>3.1</v>
      </c>
      <c r="G8" s="51">
        <v>3.3</v>
      </c>
      <c r="H8" s="51">
        <v>3.5</v>
      </c>
      <c r="I8" s="51">
        <v>4</v>
      </c>
      <c r="J8" s="51">
        <v>4.2</v>
      </c>
      <c r="K8" s="51">
        <v>2.9</v>
      </c>
      <c r="L8" s="51">
        <v>2.6</v>
      </c>
      <c r="M8" s="51">
        <v>3</v>
      </c>
      <c r="N8" s="51">
        <v>1.9</v>
      </c>
      <c r="O8" s="51">
        <v>1.5</v>
      </c>
      <c r="P8" s="51">
        <v>1.7</v>
      </c>
      <c r="Q8" s="51">
        <v>4.0999999999999996</v>
      </c>
      <c r="R8" s="51">
        <v>1.8</v>
      </c>
      <c r="S8" s="51">
        <v>2.6</v>
      </c>
      <c r="T8" s="51">
        <v>0.9</v>
      </c>
      <c r="U8" s="51">
        <v>0.4</v>
      </c>
      <c r="V8" s="51">
        <v>0</v>
      </c>
      <c r="W8" s="51">
        <v>0</v>
      </c>
      <c r="X8" s="51">
        <v>0.9</v>
      </c>
      <c r="Y8" s="51">
        <v>1.6</v>
      </c>
      <c r="Z8" s="51">
        <v>1.4</v>
      </c>
      <c r="AA8" s="51">
        <v>0.2</v>
      </c>
      <c r="AB8" s="51">
        <v>0</v>
      </c>
      <c r="AC8" s="51">
        <v>0</v>
      </c>
      <c r="AD8" s="51">
        <v>0</v>
      </c>
      <c r="AE8" s="66"/>
      <c r="AG8" s="127">
        <f>SUM(MEjerikonsumtion[[#This Row],[2023]]-MEjerikonsumtion[[#This Row],[2014]])/MEjerikonsumtion[[#This Row],[2014]]</f>
        <v>-1</v>
      </c>
    </row>
    <row r="9" spans="1:33" ht="14.5" x14ac:dyDescent="0.35">
      <c r="A9" s="2" t="s">
        <v>39</v>
      </c>
      <c r="B9" s="51">
        <v>28.3</v>
      </c>
      <c r="C9" s="51">
        <v>27.5</v>
      </c>
      <c r="D9" s="51">
        <v>27</v>
      </c>
      <c r="E9" s="51">
        <v>30.2</v>
      </c>
      <c r="F9" s="51">
        <v>31.4</v>
      </c>
      <c r="G9" s="51">
        <v>30.6</v>
      </c>
      <c r="H9" s="51">
        <v>31.9</v>
      </c>
      <c r="I9" s="51">
        <v>33.299999999999997</v>
      </c>
      <c r="J9" s="51">
        <v>33.6</v>
      </c>
      <c r="K9" s="51">
        <v>33.200000000000003</v>
      </c>
      <c r="L9" s="51">
        <v>34</v>
      </c>
      <c r="M9" s="51">
        <v>34.6</v>
      </c>
      <c r="N9" s="51">
        <v>34.799999999999997</v>
      </c>
      <c r="O9" s="51">
        <v>36.1</v>
      </c>
      <c r="P9" s="51">
        <v>34.799999999999997</v>
      </c>
      <c r="Q9" s="51">
        <v>34.799999999999997</v>
      </c>
      <c r="R9" s="51">
        <v>34.700000000000003</v>
      </c>
      <c r="S9" s="51">
        <v>35</v>
      </c>
      <c r="T9" s="51">
        <v>34.700000000000003</v>
      </c>
      <c r="U9" s="51">
        <v>35</v>
      </c>
      <c r="V9" s="51">
        <v>34.1</v>
      </c>
      <c r="W9" s="51">
        <v>32.6</v>
      </c>
      <c r="X9" s="51">
        <v>31</v>
      </c>
      <c r="Y9" s="51">
        <v>29.7</v>
      </c>
      <c r="Z9" s="51">
        <v>29.4</v>
      </c>
      <c r="AA9" s="51">
        <v>28.9</v>
      </c>
      <c r="AB9" s="51">
        <v>28.5</v>
      </c>
      <c r="AC9" s="51">
        <v>27.7</v>
      </c>
      <c r="AD9" s="51">
        <v>27</v>
      </c>
      <c r="AE9" s="66">
        <f t="shared" si="0"/>
        <v>-2.5270758122743656E-2</v>
      </c>
      <c r="AG9" s="127">
        <f>SUM(MEjerikonsumtion[[#This Row],[2023]]-MEjerikonsumtion[[#This Row],[2014]])/MEjerikonsumtion[[#This Row],[2014]]</f>
        <v>-0.22857142857142856</v>
      </c>
    </row>
    <row r="10" spans="1:33" ht="14.5" x14ac:dyDescent="0.35">
      <c r="A10" s="2" t="s">
        <v>40</v>
      </c>
      <c r="B10" s="51">
        <v>0.6</v>
      </c>
      <c r="C10" s="51">
        <v>1.4</v>
      </c>
      <c r="D10" s="51">
        <v>1.3</v>
      </c>
      <c r="E10" s="51">
        <v>1.6</v>
      </c>
      <c r="F10" s="51">
        <v>1.1000000000000001</v>
      </c>
      <c r="G10" s="51">
        <v>1.4</v>
      </c>
      <c r="H10" s="51">
        <v>1.3</v>
      </c>
      <c r="I10" s="51">
        <v>1.4</v>
      </c>
      <c r="J10" s="51">
        <v>1.4</v>
      </c>
      <c r="K10" s="51">
        <v>1.1000000000000001</v>
      </c>
      <c r="L10" s="51">
        <v>0.9</v>
      </c>
      <c r="M10" s="51">
        <v>0.7</v>
      </c>
      <c r="N10" s="51">
        <v>0.9</v>
      </c>
      <c r="O10" s="51">
        <v>1</v>
      </c>
      <c r="P10" s="51">
        <v>1.4</v>
      </c>
      <c r="Q10" s="51">
        <v>2.8</v>
      </c>
      <c r="R10" s="51">
        <v>3.1</v>
      </c>
      <c r="S10" s="51">
        <v>3.2</v>
      </c>
      <c r="T10" s="51">
        <v>2.5</v>
      </c>
      <c r="U10" s="51">
        <v>2.6</v>
      </c>
      <c r="V10" s="51">
        <v>2.9</v>
      </c>
      <c r="W10" s="51">
        <v>2.9</v>
      </c>
      <c r="X10" s="51">
        <v>2.8</v>
      </c>
      <c r="Y10" s="51">
        <v>2.7</v>
      </c>
      <c r="Z10" s="51">
        <v>2.8</v>
      </c>
      <c r="AA10" s="51">
        <v>2.9</v>
      </c>
      <c r="AB10" s="51">
        <v>2.9</v>
      </c>
      <c r="AC10" s="51">
        <v>3</v>
      </c>
      <c r="AD10" s="51">
        <v>2.7</v>
      </c>
      <c r="AE10" s="66">
        <f t="shared" si="0"/>
        <v>-9.9999999999999936E-2</v>
      </c>
      <c r="AG10" s="127">
        <f>SUM(MEjerikonsumtion[[#This Row],[2023]]-MEjerikonsumtion[[#This Row],[2014]])/MEjerikonsumtion[[#This Row],[2014]]</f>
        <v>3.8461538461538491E-2</v>
      </c>
    </row>
    <row r="11" spans="1:33" ht="14.5" x14ac:dyDescent="0.35">
      <c r="A11" s="2" t="s">
        <v>41</v>
      </c>
      <c r="B11" s="51">
        <v>16.3</v>
      </c>
      <c r="C11" s="51">
        <v>16.8</v>
      </c>
      <c r="D11" s="51">
        <v>15.5</v>
      </c>
      <c r="E11" s="51">
        <v>16.3</v>
      </c>
      <c r="F11" s="51">
        <v>17</v>
      </c>
      <c r="G11" s="51">
        <v>16.600000000000001</v>
      </c>
      <c r="H11" s="51">
        <v>16.7</v>
      </c>
      <c r="I11" s="51">
        <v>17.899999999999999</v>
      </c>
      <c r="J11" s="51">
        <v>18.2</v>
      </c>
      <c r="K11" s="51">
        <v>17.5</v>
      </c>
      <c r="L11" s="51">
        <v>17.8</v>
      </c>
      <c r="M11" s="51">
        <v>18.2</v>
      </c>
      <c r="N11" s="51">
        <v>17.399999999999999</v>
      </c>
      <c r="O11" s="51">
        <v>18.899999999999999</v>
      </c>
      <c r="P11" s="51">
        <v>18.899999999999999</v>
      </c>
      <c r="Q11" s="51">
        <v>18.600000000000001</v>
      </c>
      <c r="R11" s="51">
        <v>18.7</v>
      </c>
      <c r="S11" s="51">
        <v>19</v>
      </c>
      <c r="T11" s="51">
        <v>18.899999999999999</v>
      </c>
      <c r="U11" s="51">
        <v>20.3</v>
      </c>
      <c r="V11" s="51">
        <v>20.2</v>
      </c>
      <c r="W11" s="51">
        <v>19.8</v>
      </c>
      <c r="X11" s="51">
        <v>18.899999999999999</v>
      </c>
      <c r="Y11" s="51">
        <v>19</v>
      </c>
      <c r="Z11" s="51">
        <v>19.100000000000001</v>
      </c>
      <c r="AA11" s="51">
        <v>19.7</v>
      </c>
      <c r="AB11" s="51">
        <v>19.5</v>
      </c>
      <c r="AC11" s="51">
        <v>19</v>
      </c>
      <c r="AD11" s="51">
        <v>19.2</v>
      </c>
      <c r="AE11" s="66">
        <f t="shared" si="0"/>
        <v>1.0526315789473648E-2</v>
      </c>
      <c r="AG11" s="127">
        <f>SUM(MEjerikonsumtion[[#This Row],[2023]]-MEjerikonsumtion[[#This Row],[2014]])/MEjerikonsumtion[[#This Row],[2014]]</f>
        <v>-5.4187192118226667E-2</v>
      </c>
    </row>
    <row r="12" spans="1:33" ht="14.5" x14ac:dyDescent="0.35">
      <c r="A12" s="67" t="s">
        <v>84</v>
      </c>
    </row>
  </sheetData>
  <pageMargins left="0.7" right="0.7" top="0.75" bottom="0.75" header="0.3" footer="0.3"/>
  <pageSetup paperSize="9" orientation="portrait" r:id="rId1"/>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J11"/>
  <sheetViews>
    <sheetView topLeftCell="M4" zoomScaleNormal="100" workbookViewId="0">
      <selection activeCell="AH11" sqref="AH11"/>
    </sheetView>
  </sheetViews>
  <sheetFormatPr defaultColWidth="8.58203125" defaultRowHeight="14" x14ac:dyDescent="0.3"/>
  <cols>
    <col min="1" max="1" width="16.5" style="2" customWidth="1"/>
    <col min="2" max="20" width="6.25" style="2" customWidth="1"/>
    <col min="21" max="23" width="5.83203125" style="2" customWidth="1"/>
    <col min="24" max="24" width="6.25" style="2" customWidth="1"/>
    <col min="25" max="25" width="5.83203125" style="2" customWidth="1"/>
    <col min="26" max="34" width="6.25" style="2" customWidth="1"/>
    <col min="35" max="35" width="7.33203125" style="2" customWidth="1"/>
    <col min="36" max="16384" width="8.58203125" style="2"/>
  </cols>
  <sheetData>
    <row r="1" spans="1:36" ht="16.5" x14ac:dyDescent="0.35">
      <c r="A1" s="72" t="s">
        <v>91</v>
      </c>
    </row>
    <row r="2" spans="1:36" ht="14.5" x14ac:dyDescent="0.35">
      <c r="A2" s="3" t="s">
        <v>42</v>
      </c>
    </row>
    <row r="3" spans="1:36" ht="14.5" x14ac:dyDescent="0.35">
      <c r="A3" s="3" t="s">
        <v>89</v>
      </c>
    </row>
    <row r="4" spans="1:36" ht="14.5" x14ac:dyDescent="0.35">
      <c r="A4" s="3" t="s">
        <v>92</v>
      </c>
    </row>
    <row r="5" spans="1:36" ht="14.5" x14ac:dyDescent="0.35">
      <c r="A5" s="3"/>
    </row>
    <row r="6" spans="1:36" x14ac:dyDescent="0.3">
      <c r="A6" s="64" t="s">
        <v>77</v>
      </c>
      <c r="B6" s="64" t="s">
        <v>44</v>
      </c>
      <c r="C6" s="64" t="s">
        <v>45</v>
      </c>
      <c r="D6" s="64" t="s">
        <v>46</v>
      </c>
      <c r="E6" s="64" t="s">
        <v>47</v>
      </c>
      <c r="F6" s="64" t="s">
        <v>48</v>
      </c>
      <c r="G6" s="64" t="s">
        <v>49</v>
      </c>
      <c r="H6" s="64" t="s">
        <v>50</v>
      </c>
      <c r="I6" s="64" t="s">
        <v>51</v>
      </c>
      <c r="J6" s="64" t="s">
        <v>52</v>
      </c>
      <c r="K6" s="64" t="s">
        <v>53</v>
      </c>
      <c r="L6" s="64" t="s">
        <v>54</v>
      </c>
      <c r="M6" s="64" t="s">
        <v>55</v>
      </c>
      <c r="N6" s="64" t="s">
        <v>56</v>
      </c>
      <c r="O6" s="64" t="s">
        <v>57</v>
      </c>
      <c r="P6" s="64" t="s">
        <v>58</v>
      </c>
      <c r="Q6" s="64" t="s">
        <v>59</v>
      </c>
      <c r="R6" s="64" t="s">
        <v>60</v>
      </c>
      <c r="S6" s="64" t="s">
        <v>61</v>
      </c>
      <c r="T6" s="64" t="s">
        <v>62</v>
      </c>
      <c r="U6" s="64" t="s">
        <v>63</v>
      </c>
      <c r="V6" s="64" t="s">
        <v>64</v>
      </c>
      <c r="W6" s="64" t="s">
        <v>65</v>
      </c>
      <c r="X6" s="64" t="s">
        <v>66</v>
      </c>
      <c r="Y6" s="64" t="s">
        <v>67</v>
      </c>
      <c r="Z6" s="64" t="s">
        <v>68</v>
      </c>
      <c r="AA6" s="64" t="s">
        <v>69</v>
      </c>
      <c r="AB6" s="68" t="s">
        <v>70</v>
      </c>
      <c r="AC6" s="64" t="s">
        <v>71</v>
      </c>
      <c r="AD6" s="64" t="s">
        <v>72</v>
      </c>
      <c r="AE6" s="64" t="s">
        <v>73</v>
      </c>
      <c r="AF6" s="64" t="s">
        <v>74</v>
      </c>
      <c r="AG6" s="64" t="s">
        <v>83</v>
      </c>
      <c r="AH6" s="64" t="s">
        <v>88</v>
      </c>
      <c r="AI6" s="64" t="s">
        <v>111</v>
      </c>
      <c r="AJ6" s="64" t="s">
        <v>95</v>
      </c>
    </row>
    <row r="7" spans="1:36" x14ac:dyDescent="0.3">
      <c r="A7" s="2" t="s">
        <v>90</v>
      </c>
      <c r="B7" s="69">
        <v>13.6</v>
      </c>
      <c r="C7" s="69">
        <v>12.8</v>
      </c>
      <c r="D7" s="69">
        <v>12.7</v>
      </c>
      <c r="E7" s="69">
        <v>12.4</v>
      </c>
      <c r="F7" s="69">
        <v>12.5</v>
      </c>
      <c r="G7" s="69">
        <v>11.9</v>
      </c>
      <c r="H7" s="69">
        <v>12.4</v>
      </c>
      <c r="I7" s="69">
        <v>12.1</v>
      </c>
      <c r="J7" s="69">
        <v>12.3</v>
      </c>
      <c r="K7" s="69">
        <v>11.9</v>
      </c>
      <c r="L7" s="69">
        <v>12</v>
      </c>
      <c r="M7" s="69">
        <v>11.8</v>
      </c>
      <c r="N7" s="69">
        <v>11.3</v>
      </c>
      <c r="O7" s="69">
        <v>11.5</v>
      </c>
      <c r="P7" s="69">
        <v>12.4</v>
      </c>
      <c r="Q7" s="69">
        <v>12.1</v>
      </c>
      <c r="R7" s="69">
        <v>12.3</v>
      </c>
      <c r="S7" s="69">
        <v>12.2</v>
      </c>
      <c r="T7" s="69">
        <v>12.5</v>
      </c>
      <c r="U7" s="71">
        <v>13</v>
      </c>
      <c r="V7" s="71">
        <v>13.3</v>
      </c>
      <c r="W7" s="71">
        <v>14.1</v>
      </c>
      <c r="X7" s="69">
        <v>14.1</v>
      </c>
      <c r="Y7" s="69">
        <v>14.4</v>
      </c>
      <c r="Z7" s="71">
        <v>13.9</v>
      </c>
      <c r="AA7" s="69">
        <v>14.2</v>
      </c>
      <c r="AB7" s="70">
        <v>14.9</v>
      </c>
      <c r="AC7" s="69">
        <v>14.6</v>
      </c>
      <c r="AD7" s="69">
        <v>15</v>
      </c>
      <c r="AE7" s="69">
        <v>15</v>
      </c>
      <c r="AF7" s="69">
        <v>14.8</v>
      </c>
      <c r="AG7" s="69">
        <v>13.9</v>
      </c>
      <c r="AH7" s="69">
        <v>14.7</v>
      </c>
      <c r="AI7" s="69">
        <v>13.3</v>
      </c>
      <c r="AJ7" s="114">
        <f>SUM(AI7-AH7)/AH7</f>
        <v>-9.523809523809515E-2</v>
      </c>
    </row>
    <row r="11" spans="1:36" x14ac:dyDescent="0.3">
      <c r="AH11" s="44">
        <f>SUM(Äggknsumtion[2023]-Äggknsumtion[2014])/Äggknsumtion[2014]</f>
        <v>-4.3165467625899255E-2</v>
      </c>
    </row>
  </sheetData>
  <pageMargins left="0.7" right="0.7" top="0.75" bottom="0.75" header="0.3" footer="0.3"/>
  <pageSetup paperSize="9" orientation="portrait"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I162"/>
  <sheetViews>
    <sheetView topLeftCell="A67" zoomScaleNormal="100" workbookViewId="0">
      <selection activeCell="T57" sqref="T57"/>
    </sheetView>
  </sheetViews>
  <sheetFormatPr defaultColWidth="9" defaultRowHeight="15.5" x14ac:dyDescent="0.35"/>
  <cols>
    <col min="1" max="1" width="26.75" style="73" customWidth="1"/>
    <col min="2" max="2" width="7" style="73" customWidth="1"/>
    <col min="3" max="3" width="7.33203125" style="73" customWidth="1"/>
    <col min="4" max="4" width="7.83203125" style="73" customWidth="1"/>
    <col min="5" max="5" width="7" style="73" customWidth="1"/>
    <col min="6" max="6" width="8.75" style="73" customWidth="1"/>
    <col min="7" max="7" width="8.33203125" style="73" customWidth="1"/>
    <col min="8" max="32" width="6.75" style="73" customWidth="1"/>
    <col min="33" max="33" width="7.5" style="73" customWidth="1"/>
    <col min="34" max="34" width="6.75" style="73" customWidth="1"/>
    <col min="35" max="35" width="6.58203125" style="73" customWidth="1"/>
    <col min="36" max="16384" width="9" style="73"/>
  </cols>
  <sheetData>
    <row r="1" spans="1:35" ht="18" x14ac:dyDescent="0.4">
      <c r="A1" s="1" t="s">
        <v>43</v>
      </c>
    </row>
    <row r="2" spans="1:35" x14ac:dyDescent="0.35">
      <c r="A2" s="74"/>
    </row>
    <row r="3" spans="1:35" x14ac:dyDescent="0.35">
      <c r="A3" s="74" t="s">
        <v>10</v>
      </c>
    </row>
    <row r="4" spans="1:35" x14ac:dyDescent="0.35">
      <c r="A4" s="75" t="s">
        <v>75</v>
      </c>
      <c r="B4" s="4" t="s">
        <v>44</v>
      </c>
      <c r="C4" s="4" t="s">
        <v>45</v>
      </c>
      <c r="D4" s="4" t="s">
        <v>46</v>
      </c>
      <c r="E4" s="4" t="s">
        <v>47</v>
      </c>
      <c r="F4" s="4" t="s">
        <v>48</v>
      </c>
      <c r="G4" s="4" t="s">
        <v>49</v>
      </c>
      <c r="H4" s="4" t="s">
        <v>50</v>
      </c>
      <c r="I4" s="4" t="s">
        <v>51</v>
      </c>
      <c r="J4" s="4" t="s">
        <v>52</v>
      </c>
      <c r="K4" s="4" t="s">
        <v>53</v>
      </c>
      <c r="L4" s="4" t="s">
        <v>54</v>
      </c>
      <c r="M4" s="4" t="s">
        <v>55</v>
      </c>
      <c r="N4" s="4" t="s">
        <v>56</v>
      </c>
      <c r="O4" s="4" t="s">
        <v>57</v>
      </c>
      <c r="P4" s="4" t="s">
        <v>58</v>
      </c>
      <c r="Q4" s="4" t="s">
        <v>59</v>
      </c>
      <c r="R4" s="4" t="s">
        <v>60</v>
      </c>
      <c r="S4" s="4" t="s">
        <v>61</v>
      </c>
      <c r="T4" s="4" t="s">
        <v>62</v>
      </c>
      <c r="U4" s="4" t="s">
        <v>63</v>
      </c>
      <c r="V4" s="4" t="s">
        <v>64</v>
      </c>
      <c r="W4" s="4" t="s">
        <v>65</v>
      </c>
      <c r="X4" s="4" t="s">
        <v>66</v>
      </c>
      <c r="Y4" s="4" t="s">
        <v>67</v>
      </c>
      <c r="Z4" s="4" t="s">
        <v>68</v>
      </c>
      <c r="AA4" s="5" t="s">
        <v>69</v>
      </c>
      <c r="AB4" s="4" t="s">
        <v>70</v>
      </c>
      <c r="AC4" s="4" t="s">
        <v>71</v>
      </c>
      <c r="AD4" s="4" t="s">
        <v>72</v>
      </c>
      <c r="AE4" s="4" t="s">
        <v>73</v>
      </c>
      <c r="AF4" s="4" t="s">
        <v>74</v>
      </c>
      <c r="AG4" s="4" t="s">
        <v>83</v>
      </c>
      <c r="AH4" s="4" t="s">
        <v>88</v>
      </c>
      <c r="AI4" s="4" t="s">
        <v>111</v>
      </c>
    </row>
    <row r="5" spans="1:35" x14ac:dyDescent="0.35">
      <c r="A5" s="9" t="s">
        <v>0</v>
      </c>
      <c r="B5" s="10">
        <v>31.4</v>
      </c>
      <c r="C5" s="10">
        <v>31.3</v>
      </c>
      <c r="D5" s="10">
        <v>32.948639170235943</v>
      </c>
      <c r="E5" s="10">
        <v>32.799999999999997</v>
      </c>
      <c r="F5" s="10">
        <v>34.299999999999997</v>
      </c>
      <c r="G5" s="10">
        <v>35.799999999999997</v>
      </c>
      <c r="H5" s="10">
        <v>35.4</v>
      </c>
      <c r="I5" s="10">
        <v>35.9</v>
      </c>
      <c r="J5" s="10">
        <v>37.700000000000003</v>
      </c>
      <c r="K5" s="10">
        <v>36.700000000000003</v>
      </c>
      <c r="L5" s="10">
        <v>35.9</v>
      </c>
      <c r="M5" s="10">
        <v>34.9</v>
      </c>
      <c r="N5" s="10">
        <v>36.4</v>
      </c>
      <c r="O5" s="10">
        <v>36.299999999999997</v>
      </c>
      <c r="P5" s="10">
        <v>36.700000000000003</v>
      </c>
      <c r="Q5" s="10">
        <v>35.9</v>
      </c>
      <c r="R5" s="10">
        <v>35.6</v>
      </c>
      <c r="S5" s="10">
        <v>36.299999999999997</v>
      </c>
      <c r="T5" s="10">
        <v>36.4</v>
      </c>
      <c r="U5" s="11">
        <v>36.200000000000003</v>
      </c>
      <c r="V5" s="11">
        <v>37.1</v>
      </c>
      <c r="W5" s="11">
        <v>37.4</v>
      </c>
      <c r="X5" s="12">
        <v>36</v>
      </c>
      <c r="Y5" s="12">
        <v>36.6</v>
      </c>
      <c r="Z5" s="11">
        <v>35.200000000000003</v>
      </c>
      <c r="AA5" s="12">
        <v>34.200000000000003</v>
      </c>
      <c r="AB5" s="12">
        <v>33.6</v>
      </c>
      <c r="AC5" s="73">
        <v>32.799999999999997</v>
      </c>
      <c r="AD5" s="12">
        <v>32.5</v>
      </c>
      <c r="AE5" s="12">
        <v>30.6</v>
      </c>
      <c r="AF5" s="12">
        <v>29.6</v>
      </c>
      <c r="AG5" s="12">
        <v>29.3</v>
      </c>
      <c r="AH5" s="12">
        <v>29.4</v>
      </c>
      <c r="AI5" s="12">
        <v>27.994</v>
      </c>
    </row>
    <row r="6" spans="1:35" x14ac:dyDescent="0.35">
      <c r="A6" s="9" t="s">
        <v>1</v>
      </c>
      <c r="B6" s="10">
        <v>17</v>
      </c>
      <c r="C6" s="10">
        <v>16.899999999999999</v>
      </c>
      <c r="D6" s="10">
        <v>17.2</v>
      </c>
      <c r="E6" s="10">
        <v>17.5</v>
      </c>
      <c r="F6" s="10">
        <v>17.8</v>
      </c>
      <c r="G6" s="10">
        <v>18.3</v>
      </c>
      <c r="H6" s="10">
        <v>19.2</v>
      </c>
      <c r="I6" s="10">
        <v>20.100000000000001</v>
      </c>
      <c r="J6" s="10">
        <v>20.399999999999999</v>
      </c>
      <c r="K6" s="10">
        <v>21.5</v>
      </c>
      <c r="L6" s="10">
        <v>22.5</v>
      </c>
      <c r="M6" s="10">
        <v>21.6</v>
      </c>
      <c r="N6" s="10">
        <v>24.3</v>
      </c>
      <c r="O6" s="10">
        <v>25.1</v>
      </c>
      <c r="P6" s="10">
        <v>25.4</v>
      </c>
      <c r="Q6" s="10">
        <v>25.5</v>
      </c>
      <c r="R6" s="10">
        <v>25.9</v>
      </c>
      <c r="S6" s="10">
        <v>25.4</v>
      </c>
      <c r="T6" s="10">
        <v>24.9</v>
      </c>
      <c r="U6" s="12">
        <v>24.9</v>
      </c>
      <c r="V6" s="12">
        <v>25.5</v>
      </c>
      <c r="W6" s="12">
        <v>26.1</v>
      </c>
      <c r="X6" s="12">
        <v>25.7</v>
      </c>
      <c r="Y6" s="12">
        <v>25.9</v>
      </c>
      <c r="Z6" s="12">
        <v>26.1</v>
      </c>
      <c r="AA6" s="12">
        <v>26.1</v>
      </c>
      <c r="AB6" s="12">
        <v>25.8</v>
      </c>
      <c r="AC6" s="73">
        <v>24.7</v>
      </c>
      <c r="AD6" s="12">
        <v>24.3</v>
      </c>
      <c r="AE6" s="12">
        <v>24.097000000000001</v>
      </c>
      <c r="AF6" s="12">
        <v>22.7</v>
      </c>
      <c r="AG6" s="12">
        <v>22.6</v>
      </c>
      <c r="AH6" s="12">
        <v>23.1</v>
      </c>
      <c r="AI6" s="12">
        <v>22.754999999999999</v>
      </c>
    </row>
    <row r="7" spans="1:35" x14ac:dyDescent="0.35">
      <c r="A7" s="9" t="s">
        <v>2</v>
      </c>
      <c r="B7" s="10">
        <v>5.9</v>
      </c>
      <c r="C7" s="10">
        <v>6.6</v>
      </c>
      <c r="D7" s="10">
        <v>7.1</v>
      </c>
      <c r="E7" s="10">
        <v>7.5</v>
      </c>
      <c r="F7" s="10">
        <v>8.1999999999999993</v>
      </c>
      <c r="G7" s="10">
        <v>8.6999999999999993</v>
      </c>
      <c r="H7" s="10">
        <v>9</v>
      </c>
      <c r="I7" s="10">
        <v>9.1999999999999993</v>
      </c>
      <c r="J7" s="10">
        <v>9.9</v>
      </c>
      <c r="K7" s="10">
        <v>11.5</v>
      </c>
      <c r="L7" s="10">
        <v>12.8</v>
      </c>
      <c r="M7" s="10">
        <v>13.9</v>
      </c>
      <c r="N7" s="10">
        <v>14.8</v>
      </c>
      <c r="O7" s="10">
        <v>14.3</v>
      </c>
      <c r="P7" s="10">
        <v>14.9</v>
      </c>
      <c r="Q7" s="10">
        <v>15.7</v>
      </c>
      <c r="R7" s="10">
        <v>16.3</v>
      </c>
      <c r="S7" s="10">
        <v>16.7</v>
      </c>
      <c r="T7" s="10">
        <v>18.100000000000001</v>
      </c>
      <c r="U7" s="12">
        <v>17.5</v>
      </c>
      <c r="V7" s="12">
        <v>18.399999999999999</v>
      </c>
      <c r="W7" s="12">
        <v>18.7</v>
      </c>
      <c r="X7" s="12">
        <v>19</v>
      </c>
      <c r="Y7" s="12">
        <v>20.3</v>
      </c>
      <c r="Z7" s="12">
        <v>21.6</v>
      </c>
      <c r="AA7" s="12">
        <v>22.4</v>
      </c>
      <c r="AB7" s="12">
        <v>23.6</v>
      </c>
      <c r="AC7" s="73">
        <v>23.3</v>
      </c>
      <c r="AD7" s="12">
        <v>22.163</v>
      </c>
      <c r="AE7" s="12">
        <v>22.422000000000001</v>
      </c>
      <c r="AF7" s="12">
        <v>21.8</v>
      </c>
      <c r="AG7" s="12">
        <v>23.097326194997855</v>
      </c>
      <c r="AH7" s="12">
        <v>23.047647167528822</v>
      </c>
      <c r="AI7" s="12">
        <v>23.451000000000001</v>
      </c>
    </row>
    <row r="8" spans="1:35" x14ac:dyDescent="0.35">
      <c r="A8" s="17" t="s">
        <v>3</v>
      </c>
      <c r="B8" s="18">
        <v>0.8</v>
      </c>
      <c r="C8" s="18">
        <v>0.8</v>
      </c>
      <c r="D8" s="18">
        <v>0.7</v>
      </c>
      <c r="E8" s="18">
        <v>0.6</v>
      </c>
      <c r="F8" s="18">
        <v>0.7</v>
      </c>
      <c r="G8" s="18">
        <v>0.72</v>
      </c>
      <c r="H8" s="18">
        <v>0.8</v>
      </c>
      <c r="I8" s="18">
        <v>0.83</v>
      </c>
      <c r="J8" s="18">
        <v>0.86</v>
      </c>
      <c r="K8" s="18">
        <v>0.96</v>
      </c>
      <c r="L8" s="18">
        <v>0.95</v>
      </c>
      <c r="M8" s="18">
        <v>1.05</v>
      </c>
      <c r="N8" s="18">
        <v>1.01</v>
      </c>
      <c r="O8" s="18">
        <v>1.1000000000000001</v>
      </c>
      <c r="P8" s="18">
        <v>1</v>
      </c>
      <c r="Q8" s="18">
        <v>1.18</v>
      </c>
      <c r="R8" s="18">
        <v>1.31</v>
      </c>
      <c r="S8" s="18">
        <v>1.33</v>
      </c>
      <c r="T8" s="18">
        <v>1.42</v>
      </c>
      <c r="U8" s="14">
        <v>1.61</v>
      </c>
      <c r="V8" s="14">
        <v>1.43</v>
      </c>
      <c r="W8" s="14">
        <v>1.56</v>
      </c>
      <c r="X8" s="14">
        <v>1.6</v>
      </c>
      <c r="Y8" s="14">
        <v>1.65</v>
      </c>
      <c r="Z8" s="14">
        <v>1.72</v>
      </c>
      <c r="AA8" s="12">
        <v>1.76</v>
      </c>
      <c r="AB8" s="12">
        <v>1.86</v>
      </c>
      <c r="AC8" s="73">
        <v>1.9</v>
      </c>
      <c r="AD8" s="12">
        <v>1.86</v>
      </c>
      <c r="AE8" s="12">
        <v>1.64</v>
      </c>
      <c r="AF8" s="12">
        <v>1.68</v>
      </c>
      <c r="AG8" s="12">
        <v>1.49</v>
      </c>
      <c r="AH8" s="12">
        <v>1.57</v>
      </c>
      <c r="AI8" s="12">
        <v>1.6080000000000001</v>
      </c>
    </row>
    <row r="9" spans="1:35" x14ac:dyDescent="0.35">
      <c r="A9" s="9" t="s">
        <v>4</v>
      </c>
      <c r="B9" s="12">
        <v>5.6</v>
      </c>
      <c r="C9" s="12">
        <v>5.4</v>
      </c>
      <c r="D9" s="12">
        <v>5.3000000000000007</v>
      </c>
      <c r="E9" s="12">
        <v>5.0999999999999996</v>
      </c>
      <c r="F9" s="12">
        <v>4.8000000000000007</v>
      </c>
      <c r="G9" s="12">
        <v>4.7</v>
      </c>
      <c r="H9" s="12">
        <v>4.0999999999999996</v>
      </c>
      <c r="I9" s="12">
        <v>4.0999999999999996</v>
      </c>
      <c r="J9" s="12">
        <v>3.4</v>
      </c>
      <c r="K9" s="12">
        <v>3.9845648967235254</v>
      </c>
      <c r="L9" s="12">
        <v>4.4000000000000004</v>
      </c>
      <c r="M9" s="12">
        <v>4.4015926330604005</v>
      </c>
      <c r="N9" s="12">
        <v>4.2762787006952863</v>
      </c>
      <c r="O9" s="12">
        <v>4.289207040811303</v>
      </c>
      <c r="P9" s="12">
        <v>4.2811702211289422</v>
      </c>
      <c r="Q9" s="12">
        <v>4.1586431782148701</v>
      </c>
      <c r="R9" s="12">
        <v>3.9373282728949697</v>
      </c>
      <c r="S9" s="12">
        <v>3.8334890379327184</v>
      </c>
      <c r="T9" s="12">
        <v>3.9</v>
      </c>
      <c r="U9" s="12">
        <v>3.9</v>
      </c>
      <c r="V9" s="12">
        <v>4</v>
      </c>
      <c r="W9" s="12">
        <v>3.8</v>
      </c>
      <c r="X9" s="12">
        <v>3.8000000000000003</v>
      </c>
      <c r="Y9" s="12">
        <v>3.6280000000000001</v>
      </c>
      <c r="Z9" s="12">
        <v>3.5</v>
      </c>
      <c r="AA9" s="12">
        <v>3.42</v>
      </c>
      <c r="AB9" s="12">
        <v>3.41</v>
      </c>
      <c r="AC9" s="73">
        <v>3.43</v>
      </c>
      <c r="AD9" s="12">
        <v>3.37</v>
      </c>
      <c r="AE9" s="12">
        <v>3.4699999999999998</v>
      </c>
      <c r="AF9" s="12">
        <v>3.6100000000000003</v>
      </c>
      <c r="AG9" s="12">
        <v>3.3</v>
      </c>
      <c r="AH9" s="12">
        <v>3.18</v>
      </c>
      <c r="AI9" s="12">
        <v>3.157</v>
      </c>
    </row>
    <row r="10" spans="1:35" x14ac:dyDescent="0.35">
      <c r="A10" s="21" t="s">
        <v>5</v>
      </c>
      <c r="B10" s="22">
        <f>SUM(B5:B9)</f>
        <v>60.699999999999996</v>
      </c>
      <c r="C10" s="22">
        <f t="shared" ref="C10:AI10" si="0">SUM(C5:C9)</f>
        <v>61</v>
      </c>
      <c r="D10" s="22">
        <f t="shared" si="0"/>
        <v>63.248639170235947</v>
      </c>
      <c r="E10" s="22">
        <f t="shared" si="0"/>
        <v>63.5</v>
      </c>
      <c r="F10" s="22">
        <f t="shared" si="0"/>
        <v>65.8</v>
      </c>
      <c r="G10" s="22">
        <f t="shared" si="0"/>
        <v>68.22</v>
      </c>
      <c r="H10" s="22">
        <f t="shared" si="0"/>
        <v>68.499999999999986</v>
      </c>
      <c r="I10" s="22">
        <f t="shared" si="0"/>
        <v>70.13</v>
      </c>
      <c r="J10" s="22">
        <f t="shared" si="0"/>
        <v>72.260000000000005</v>
      </c>
      <c r="K10" s="22">
        <f t="shared" si="0"/>
        <v>74.644564896723523</v>
      </c>
      <c r="L10" s="22">
        <f t="shared" si="0"/>
        <v>76.550000000000011</v>
      </c>
      <c r="M10" s="22">
        <f t="shared" si="0"/>
        <v>75.851592633060406</v>
      </c>
      <c r="N10" s="22">
        <f t="shared" si="0"/>
        <v>80.786278700695291</v>
      </c>
      <c r="O10" s="22">
        <f t="shared" si="0"/>
        <v>81.089207040811303</v>
      </c>
      <c r="P10" s="22">
        <f t="shared" si="0"/>
        <v>82.281170221128946</v>
      </c>
      <c r="Q10" s="22">
        <f t="shared" si="0"/>
        <v>82.438643178214875</v>
      </c>
      <c r="R10" s="22">
        <f t="shared" si="0"/>
        <v>83.047328272894973</v>
      </c>
      <c r="S10" s="22">
        <f t="shared" si="0"/>
        <v>83.563489037932712</v>
      </c>
      <c r="T10" s="22">
        <f t="shared" si="0"/>
        <v>84.720000000000013</v>
      </c>
      <c r="U10" s="22">
        <f t="shared" si="0"/>
        <v>84.11</v>
      </c>
      <c r="V10" s="22">
        <f>SUM(V5:V9)</f>
        <v>86.43</v>
      </c>
      <c r="W10" s="22">
        <f t="shared" si="0"/>
        <v>87.56</v>
      </c>
      <c r="X10" s="22">
        <f t="shared" si="0"/>
        <v>86.1</v>
      </c>
      <c r="Y10" s="22">
        <f t="shared" si="0"/>
        <v>88.078000000000003</v>
      </c>
      <c r="Z10" s="22">
        <f t="shared" si="0"/>
        <v>88.12</v>
      </c>
      <c r="AA10" s="22">
        <f t="shared" si="0"/>
        <v>87.88000000000001</v>
      </c>
      <c r="AB10" s="22">
        <f t="shared" si="0"/>
        <v>88.27</v>
      </c>
      <c r="AC10" s="22">
        <f t="shared" si="0"/>
        <v>86.13000000000001</v>
      </c>
      <c r="AD10" s="22">
        <f t="shared" si="0"/>
        <v>84.192999999999998</v>
      </c>
      <c r="AE10" s="22">
        <f t="shared" si="0"/>
        <v>82.228999999999999</v>
      </c>
      <c r="AF10" s="22">
        <f t="shared" si="0"/>
        <v>79.39</v>
      </c>
      <c r="AG10" s="22">
        <f t="shared" si="0"/>
        <v>79.78732619499786</v>
      </c>
      <c r="AH10" s="22">
        <f t="shared" si="0"/>
        <v>80.297647167528822</v>
      </c>
      <c r="AI10" s="22">
        <f t="shared" si="0"/>
        <v>78.964999999999989</v>
      </c>
    </row>
    <row r="12" spans="1:35" x14ac:dyDescent="0.35">
      <c r="A12" s="74" t="s">
        <v>11</v>
      </c>
    </row>
    <row r="13" spans="1:35" x14ac:dyDescent="0.35">
      <c r="A13" s="76" t="s">
        <v>75</v>
      </c>
      <c r="B13" s="5" t="s">
        <v>44</v>
      </c>
      <c r="C13" s="5" t="s">
        <v>45</v>
      </c>
      <c r="D13" s="5" t="s">
        <v>46</v>
      </c>
      <c r="E13" s="5" t="s">
        <v>47</v>
      </c>
      <c r="F13" s="5" t="s">
        <v>48</v>
      </c>
      <c r="G13" s="5" t="s">
        <v>49</v>
      </c>
      <c r="H13" s="5" t="s">
        <v>50</v>
      </c>
      <c r="I13" s="5" t="s">
        <v>51</v>
      </c>
      <c r="J13" s="5" t="s">
        <v>52</v>
      </c>
      <c r="K13" s="5" t="s">
        <v>53</v>
      </c>
      <c r="L13" s="5" t="s">
        <v>54</v>
      </c>
      <c r="M13" s="5" t="s">
        <v>55</v>
      </c>
      <c r="N13" s="5" t="s">
        <v>56</v>
      </c>
      <c r="O13" s="5" t="s">
        <v>57</v>
      </c>
      <c r="P13" s="5" t="s">
        <v>58</v>
      </c>
      <c r="Q13" s="5" t="s">
        <v>59</v>
      </c>
      <c r="R13" s="5" t="s">
        <v>60</v>
      </c>
      <c r="S13" s="5" t="s">
        <v>61</v>
      </c>
      <c r="T13" s="5" t="s">
        <v>62</v>
      </c>
      <c r="U13" s="5" t="s">
        <v>63</v>
      </c>
      <c r="V13" s="5" t="s">
        <v>64</v>
      </c>
      <c r="W13" s="5" t="s">
        <v>65</v>
      </c>
      <c r="X13" s="5" t="s">
        <v>66</v>
      </c>
      <c r="Y13" s="5" t="s">
        <v>67</v>
      </c>
      <c r="Z13" s="5" t="s">
        <v>68</v>
      </c>
      <c r="AA13" s="5" t="s">
        <v>69</v>
      </c>
      <c r="AB13" s="5" t="s">
        <v>70</v>
      </c>
      <c r="AC13" s="5" t="s">
        <v>71</v>
      </c>
      <c r="AD13" s="5" t="s">
        <v>72</v>
      </c>
      <c r="AE13" s="5" t="s">
        <v>73</v>
      </c>
      <c r="AF13" s="5" t="s">
        <v>74</v>
      </c>
      <c r="AG13" s="5" t="s">
        <v>83</v>
      </c>
      <c r="AH13" s="5" t="s">
        <v>88</v>
      </c>
      <c r="AI13" s="115" t="s">
        <v>111</v>
      </c>
    </row>
    <row r="14" spans="1:35" x14ac:dyDescent="0.35">
      <c r="A14" s="73" t="s">
        <v>12</v>
      </c>
      <c r="B14" s="77">
        <f>SUM(B5*0.479*1000/52)</f>
        <v>289.24230769230769</v>
      </c>
      <c r="C14" s="77">
        <f t="shared" ref="C14:AF15" si="1">SUM(C5*0.479*1000/52)</f>
        <v>288.32115384615383</v>
      </c>
      <c r="D14" s="77">
        <f t="shared" si="1"/>
        <v>303.50765697198108</v>
      </c>
      <c r="E14" s="77">
        <f t="shared" si="1"/>
        <v>302.13846153846151</v>
      </c>
      <c r="F14" s="77">
        <f t="shared" si="1"/>
        <v>315.95576923076919</v>
      </c>
      <c r="G14" s="77">
        <f t="shared" si="1"/>
        <v>329.77307692307693</v>
      </c>
      <c r="H14" s="77">
        <f t="shared" si="1"/>
        <v>326.0884615384615</v>
      </c>
      <c r="I14" s="77">
        <f t="shared" si="1"/>
        <v>330.69423076923073</v>
      </c>
      <c r="J14" s="77">
        <f t="shared" si="1"/>
        <v>347.27499999999998</v>
      </c>
      <c r="K14" s="77">
        <f t="shared" si="1"/>
        <v>338.06346153846152</v>
      </c>
      <c r="L14" s="77">
        <f t="shared" si="1"/>
        <v>330.69423076923073</v>
      </c>
      <c r="M14" s="77">
        <f t="shared" si="1"/>
        <v>321.48269230769228</v>
      </c>
      <c r="N14" s="77">
        <f t="shared" si="1"/>
        <v>335.29999999999995</v>
      </c>
      <c r="O14" s="77">
        <f t="shared" si="1"/>
        <v>334.3788461538461</v>
      </c>
      <c r="P14" s="77">
        <f t="shared" si="1"/>
        <v>338.06346153846152</v>
      </c>
      <c r="Q14" s="77">
        <f t="shared" si="1"/>
        <v>330.69423076923073</v>
      </c>
      <c r="R14" s="77">
        <f t="shared" si="1"/>
        <v>327.93076923076922</v>
      </c>
      <c r="S14" s="77">
        <f t="shared" si="1"/>
        <v>334.3788461538461</v>
      </c>
      <c r="T14" s="77">
        <f t="shared" si="1"/>
        <v>335.29999999999995</v>
      </c>
      <c r="U14" s="77">
        <f t="shared" si="1"/>
        <v>333.4576923076923</v>
      </c>
      <c r="V14" s="77">
        <f t="shared" si="1"/>
        <v>341.74807692307695</v>
      </c>
      <c r="W14" s="77">
        <f t="shared" si="1"/>
        <v>344.51153846153841</v>
      </c>
      <c r="X14" s="77">
        <f t="shared" si="1"/>
        <v>331.61538461538464</v>
      </c>
      <c r="Y14" s="77">
        <f t="shared" si="1"/>
        <v>337.14230769230772</v>
      </c>
      <c r="Z14" s="77">
        <f t="shared" si="1"/>
        <v>324.2461538461539</v>
      </c>
      <c r="AA14" s="77">
        <f t="shared" si="1"/>
        <v>315.03461538461539</v>
      </c>
      <c r="AB14" s="77">
        <f t="shared" si="1"/>
        <v>309.50769230769231</v>
      </c>
      <c r="AC14" s="77">
        <f t="shared" si="1"/>
        <v>302.13846153846151</v>
      </c>
      <c r="AD14" s="77">
        <f t="shared" si="1"/>
        <v>299.37499999999994</v>
      </c>
      <c r="AE14" s="77">
        <f t="shared" si="1"/>
        <v>281.87307692307695</v>
      </c>
      <c r="AF14" s="77">
        <f t="shared" si="1"/>
        <v>272.66153846153844</v>
      </c>
      <c r="AG14" s="77">
        <f t="shared" ref="AG14:AH14" si="2">SUM(AG5*0.479*1000/52)</f>
        <v>269.89807692307693</v>
      </c>
      <c r="AH14" s="77">
        <f t="shared" si="2"/>
        <v>270.81923076923073</v>
      </c>
      <c r="AI14" s="77">
        <f t="shared" ref="AI14" si="3">SUM(AI5*0.479*1000/52)</f>
        <v>257.86780769230768</v>
      </c>
    </row>
    <row r="15" spans="1:35" x14ac:dyDescent="0.35">
      <c r="A15" s="73" t="s">
        <v>13</v>
      </c>
      <c r="B15" s="77">
        <f>SUM(B6*0.479*1000/52)</f>
        <v>156.59615384615384</v>
      </c>
      <c r="C15" s="77">
        <f t="shared" si="1"/>
        <v>155.67499999999998</v>
      </c>
      <c r="D15" s="77">
        <f t="shared" si="1"/>
        <v>158.43846153846152</v>
      </c>
      <c r="E15" s="77">
        <f t="shared" si="1"/>
        <v>161.20192307692307</v>
      </c>
      <c r="F15" s="77">
        <f t="shared" si="1"/>
        <v>163.96538461538461</v>
      </c>
      <c r="G15" s="77">
        <f t="shared" si="1"/>
        <v>168.57115384615386</v>
      </c>
      <c r="H15" s="77">
        <f t="shared" si="1"/>
        <v>176.86153846153846</v>
      </c>
      <c r="I15" s="77">
        <f t="shared" si="1"/>
        <v>185.15192307692308</v>
      </c>
      <c r="J15" s="77">
        <f t="shared" si="1"/>
        <v>187.9153846153846</v>
      </c>
      <c r="K15" s="77">
        <f t="shared" si="1"/>
        <v>198.04807692307688</v>
      </c>
      <c r="L15" s="77">
        <f t="shared" si="1"/>
        <v>207.25961538461539</v>
      </c>
      <c r="M15" s="77">
        <f t="shared" si="1"/>
        <v>198.96923076923079</v>
      </c>
      <c r="N15" s="77">
        <f t="shared" si="1"/>
        <v>223.84038461538461</v>
      </c>
      <c r="O15" s="77">
        <f t="shared" si="1"/>
        <v>231.20961538461538</v>
      </c>
      <c r="P15" s="77">
        <f t="shared" si="1"/>
        <v>233.97307692307689</v>
      </c>
      <c r="Q15" s="77">
        <f t="shared" si="1"/>
        <v>234.89423076923077</v>
      </c>
      <c r="R15" s="77">
        <f t="shared" si="1"/>
        <v>238.57884615384611</v>
      </c>
      <c r="S15" s="77">
        <f t="shared" si="1"/>
        <v>233.97307692307689</v>
      </c>
      <c r="T15" s="77">
        <f t="shared" si="1"/>
        <v>229.36730769230766</v>
      </c>
      <c r="U15" s="77">
        <f t="shared" si="1"/>
        <v>229.36730769230766</v>
      </c>
      <c r="V15" s="77">
        <f t="shared" si="1"/>
        <v>234.89423076923077</v>
      </c>
      <c r="W15" s="77">
        <f t="shared" si="1"/>
        <v>240.42115384615389</v>
      </c>
      <c r="X15" s="77">
        <f t="shared" si="1"/>
        <v>236.73653846153846</v>
      </c>
      <c r="Y15" s="77">
        <f t="shared" si="1"/>
        <v>238.57884615384611</v>
      </c>
      <c r="Z15" s="77">
        <f t="shared" si="1"/>
        <v>240.42115384615389</v>
      </c>
      <c r="AA15" s="77">
        <f t="shared" si="1"/>
        <v>240.42115384615389</v>
      </c>
      <c r="AB15" s="77">
        <f t="shared" si="1"/>
        <v>237.65769230769232</v>
      </c>
      <c r="AC15" s="77">
        <f t="shared" si="1"/>
        <v>227.52499999999998</v>
      </c>
      <c r="AD15" s="77">
        <f t="shared" si="1"/>
        <v>223.84038461538461</v>
      </c>
      <c r="AE15" s="77">
        <f t="shared" si="1"/>
        <v>221.97044230769231</v>
      </c>
      <c r="AF15" s="77">
        <f t="shared" si="1"/>
        <v>209.10192307692307</v>
      </c>
      <c r="AG15" s="77">
        <f t="shared" ref="AG15:AH15" si="4">SUM(AG6*0.479*1000/52)</f>
        <v>208.18076923076922</v>
      </c>
      <c r="AH15" s="77">
        <f t="shared" si="4"/>
        <v>212.78653846153844</v>
      </c>
      <c r="AI15" s="77">
        <f t="shared" ref="AI15" si="5">SUM(AI6*0.479*1000/52)</f>
        <v>209.6085576923077</v>
      </c>
    </row>
    <row r="16" spans="1:35" x14ac:dyDescent="0.35">
      <c r="A16" s="73" t="s">
        <v>14</v>
      </c>
      <c r="B16" s="77">
        <f>SUM(B8*0.479*1000/52)</f>
        <v>7.3692307692307688</v>
      </c>
      <c r="C16" s="77">
        <f t="shared" ref="C16:AF17" si="6">SUM(C8*0.479*1000/52)</f>
        <v>7.3692307692307688</v>
      </c>
      <c r="D16" s="77">
        <f t="shared" si="6"/>
        <v>6.4480769230769237</v>
      </c>
      <c r="E16" s="77">
        <f t="shared" si="6"/>
        <v>5.5269230769230768</v>
      </c>
      <c r="F16" s="77">
        <f t="shared" si="6"/>
        <v>6.4480769230769237</v>
      </c>
      <c r="G16" s="77">
        <f t="shared" si="6"/>
        <v>6.6323076923076911</v>
      </c>
      <c r="H16" s="77">
        <f t="shared" si="6"/>
        <v>7.3692307692307688</v>
      </c>
      <c r="I16" s="77">
        <f t="shared" si="6"/>
        <v>7.6455769230769226</v>
      </c>
      <c r="J16" s="77">
        <f t="shared" si="6"/>
        <v>7.9219230769230773</v>
      </c>
      <c r="K16" s="77">
        <f t="shared" si="6"/>
        <v>8.8430769230769233</v>
      </c>
      <c r="L16" s="77">
        <f t="shared" si="6"/>
        <v>8.7509615384615369</v>
      </c>
      <c r="M16" s="77">
        <f t="shared" si="6"/>
        <v>9.6721153846153847</v>
      </c>
      <c r="N16" s="77">
        <f t="shared" si="6"/>
        <v>9.3036538461538463</v>
      </c>
      <c r="O16" s="77">
        <f t="shared" si="6"/>
        <v>10.132692307692309</v>
      </c>
      <c r="P16" s="77">
        <f t="shared" si="6"/>
        <v>9.2115384615384617</v>
      </c>
      <c r="Q16" s="77">
        <f t="shared" si="6"/>
        <v>10.869615384615383</v>
      </c>
      <c r="R16" s="77">
        <f t="shared" si="6"/>
        <v>12.067115384615384</v>
      </c>
      <c r="S16" s="77">
        <f t="shared" si="6"/>
        <v>12.251346153846155</v>
      </c>
      <c r="T16" s="77">
        <f t="shared" si="6"/>
        <v>13.080384615384615</v>
      </c>
      <c r="U16" s="77">
        <f t="shared" si="6"/>
        <v>14.830576923076924</v>
      </c>
      <c r="V16" s="77">
        <f t="shared" si="6"/>
        <v>13.172499999999998</v>
      </c>
      <c r="W16" s="77">
        <f t="shared" si="6"/>
        <v>14.370000000000001</v>
      </c>
      <c r="X16" s="77">
        <f t="shared" si="6"/>
        <v>14.738461538461538</v>
      </c>
      <c r="Y16" s="77">
        <f t="shared" si="6"/>
        <v>15.199038461538461</v>
      </c>
      <c r="Z16" s="77">
        <f t="shared" si="6"/>
        <v>15.843846153846155</v>
      </c>
      <c r="AA16" s="77">
        <f t="shared" si="6"/>
        <v>16.212307692307693</v>
      </c>
      <c r="AB16" s="77">
        <f t="shared" si="6"/>
        <v>17.133461538461539</v>
      </c>
      <c r="AC16" s="77">
        <f t="shared" si="6"/>
        <v>17.501923076923074</v>
      </c>
      <c r="AD16" s="77">
        <f t="shared" si="6"/>
        <v>17.133461538461539</v>
      </c>
      <c r="AE16" s="77">
        <f t="shared" si="6"/>
        <v>15.106923076923076</v>
      </c>
      <c r="AF16" s="77">
        <f t="shared" si="6"/>
        <v>15.475384615384616</v>
      </c>
      <c r="AG16" s="77">
        <f t="shared" ref="AG16:AH16" si="7">SUM(AG8*0.479*1000/52)</f>
        <v>13.725192307692307</v>
      </c>
      <c r="AH16" s="77">
        <f t="shared" si="7"/>
        <v>14.462115384615384</v>
      </c>
      <c r="AI16" s="77">
        <f t="shared" ref="AI16" si="8">SUM(AI8*0.479*1000/52)</f>
        <v>14.812153846153846</v>
      </c>
    </row>
    <row r="17" spans="1:35" x14ac:dyDescent="0.35">
      <c r="A17" s="73" t="s">
        <v>4</v>
      </c>
      <c r="B17" s="77">
        <f>SUM(B9*0.479*1000/52)</f>
        <v>51.58461538461539</v>
      </c>
      <c r="C17" s="77">
        <f t="shared" si="6"/>
        <v>49.742307692307698</v>
      </c>
      <c r="D17" s="77">
        <f t="shared" si="6"/>
        <v>48.821153846153848</v>
      </c>
      <c r="E17" s="77">
        <f t="shared" si="6"/>
        <v>46.978846153846149</v>
      </c>
      <c r="F17" s="77">
        <f t="shared" si="6"/>
        <v>44.215384615384622</v>
      </c>
      <c r="G17" s="77">
        <f t="shared" si="6"/>
        <v>43.294230769230772</v>
      </c>
      <c r="H17" s="77">
        <f t="shared" si="6"/>
        <v>37.767307692307689</v>
      </c>
      <c r="I17" s="77">
        <f t="shared" si="6"/>
        <v>37.767307692307689</v>
      </c>
      <c r="J17" s="77">
        <f t="shared" si="6"/>
        <v>31.319230769230767</v>
      </c>
      <c r="K17" s="77">
        <f t="shared" si="6"/>
        <v>36.703972798664779</v>
      </c>
      <c r="L17" s="77">
        <f t="shared" si="6"/>
        <v>40.530769230769238</v>
      </c>
      <c r="M17" s="77">
        <f t="shared" si="6"/>
        <v>40.545439831460229</v>
      </c>
      <c r="N17" s="77">
        <f t="shared" si="6"/>
        <v>39.391105723712343</v>
      </c>
      <c r="O17" s="77">
        <f t="shared" si="6"/>
        <v>39.510195625934891</v>
      </c>
      <c r="P17" s="77">
        <f t="shared" si="6"/>
        <v>39.43616415232237</v>
      </c>
      <c r="Q17" s="77">
        <f t="shared" si="6"/>
        <v>38.30750158394082</v>
      </c>
      <c r="R17" s="77">
        <f t="shared" si="6"/>
        <v>36.268850821474814</v>
      </c>
      <c r="S17" s="77">
        <f t="shared" si="6"/>
        <v>35.312331714803307</v>
      </c>
      <c r="T17" s="77">
        <f t="shared" si="6"/>
        <v>35.924999999999997</v>
      </c>
      <c r="U17" s="77">
        <f t="shared" si="6"/>
        <v>35.924999999999997</v>
      </c>
      <c r="V17" s="77">
        <f t="shared" si="6"/>
        <v>36.846153846153847</v>
      </c>
      <c r="W17" s="77">
        <f t="shared" si="6"/>
        <v>35.003846153846148</v>
      </c>
      <c r="X17" s="77">
        <f t="shared" si="6"/>
        <v>35.003846153846155</v>
      </c>
      <c r="Y17" s="77">
        <f t="shared" si="6"/>
        <v>33.419461538461533</v>
      </c>
      <c r="Z17" s="77">
        <f t="shared" si="6"/>
        <v>32.240384615384613</v>
      </c>
      <c r="AA17" s="77">
        <f t="shared" si="6"/>
        <v>31.50346153846154</v>
      </c>
      <c r="AB17" s="77">
        <f t="shared" si="6"/>
        <v>31.41134615384615</v>
      </c>
      <c r="AC17" s="77">
        <f t="shared" si="6"/>
        <v>31.595576923076923</v>
      </c>
      <c r="AD17" s="77">
        <f t="shared" si="6"/>
        <v>31.042884615384615</v>
      </c>
      <c r="AE17" s="77">
        <f t="shared" si="6"/>
        <v>31.964038461538458</v>
      </c>
      <c r="AF17" s="77">
        <f t="shared" si="6"/>
        <v>33.253653846153846</v>
      </c>
      <c r="AG17" s="77">
        <f t="shared" ref="AG17:AH17" si="9">SUM(AG9*0.479*1000/52)</f>
        <v>30.398076923076921</v>
      </c>
      <c r="AH17" s="77">
        <f t="shared" si="9"/>
        <v>29.29269230769231</v>
      </c>
      <c r="AI17" s="77">
        <f t="shared" ref="AI17" si="10">SUM(AI9*0.479*1000/52)</f>
        <v>29.080826923076923</v>
      </c>
    </row>
    <row r="18" spans="1:35" x14ac:dyDescent="0.35">
      <c r="A18" s="78" t="s">
        <v>15</v>
      </c>
      <c r="B18" s="79">
        <f>SUM(B14:B17)</f>
        <v>504.7923076923077</v>
      </c>
      <c r="C18" s="79">
        <f t="shared" ref="C18:AB18" si="11">SUM(C14:C17)</f>
        <v>501.10769230769228</v>
      </c>
      <c r="D18" s="79">
        <f t="shared" si="11"/>
        <v>517.21534927967343</v>
      </c>
      <c r="E18" s="79">
        <f t="shared" si="11"/>
        <v>515.84615384615381</v>
      </c>
      <c r="F18" s="79">
        <f t="shared" si="11"/>
        <v>530.5846153846154</v>
      </c>
      <c r="G18" s="79">
        <f t="shared" si="11"/>
        <v>548.27076923076925</v>
      </c>
      <c r="H18" s="79">
        <f t="shared" si="11"/>
        <v>548.08653846153845</v>
      </c>
      <c r="I18" s="79">
        <f t="shared" si="11"/>
        <v>561.25903846153835</v>
      </c>
      <c r="J18" s="79">
        <f t="shared" si="11"/>
        <v>574.43153846153848</v>
      </c>
      <c r="K18" s="79">
        <f t="shared" si="11"/>
        <v>581.65858818328024</v>
      </c>
      <c r="L18" s="79">
        <f t="shared" si="11"/>
        <v>587.23557692307691</v>
      </c>
      <c r="M18" s="79">
        <f t="shared" si="11"/>
        <v>570.66947829299875</v>
      </c>
      <c r="N18" s="79">
        <f t="shared" si="11"/>
        <v>607.83514418525078</v>
      </c>
      <c r="O18" s="79">
        <f t="shared" si="11"/>
        <v>615.23134947208871</v>
      </c>
      <c r="P18" s="79">
        <f t="shared" si="11"/>
        <v>620.6842410753992</v>
      </c>
      <c r="Q18" s="79">
        <f t="shared" si="11"/>
        <v>614.76557850701772</v>
      </c>
      <c r="R18" s="79">
        <f t="shared" si="11"/>
        <v>614.84558159070548</v>
      </c>
      <c r="S18" s="79">
        <f t="shared" si="11"/>
        <v>615.91560094557246</v>
      </c>
      <c r="T18" s="79">
        <f t="shared" si="11"/>
        <v>613.67269230769216</v>
      </c>
      <c r="U18" s="79">
        <f t="shared" si="11"/>
        <v>613.58057692307682</v>
      </c>
      <c r="V18" s="79">
        <f t="shared" si="11"/>
        <v>626.66096153846149</v>
      </c>
      <c r="W18" s="79">
        <f t="shared" si="11"/>
        <v>634.30653846153837</v>
      </c>
      <c r="X18" s="79">
        <f t="shared" si="11"/>
        <v>618.09423076923076</v>
      </c>
      <c r="Y18" s="79">
        <f t="shared" si="11"/>
        <v>624.33965384615374</v>
      </c>
      <c r="Z18" s="79">
        <f t="shared" si="11"/>
        <v>612.75153846153853</v>
      </c>
      <c r="AA18" s="79">
        <f t="shared" si="11"/>
        <v>603.1715384615386</v>
      </c>
      <c r="AB18" s="79">
        <f t="shared" si="11"/>
        <v>595.7101923076923</v>
      </c>
      <c r="AC18" s="79">
        <f t="shared" ref="AC18:AH18" si="12">SUM(AC14:AC17)</f>
        <v>578.7609615384614</v>
      </c>
      <c r="AD18" s="79">
        <f t="shared" si="12"/>
        <v>571.39173076923078</v>
      </c>
      <c r="AE18" s="79">
        <f t="shared" si="12"/>
        <v>550.91448076923086</v>
      </c>
      <c r="AF18" s="79">
        <f t="shared" si="12"/>
        <v>530.49249999999995</v>
      </c>
      <c r="AG18" s="79">
        <f t="shared" si="12"/>
        <v>522.20211538461535</v>
      </c>
      <c r="AH18" s="79">
        <f t="shared" si="12"/>
        <v>527.36057692307691</v>
      </c>
      <c r="AI18" s="79">
        <f t="shared" ref="AI18" si="13">SUM(AI14:AI17)</f>
        <v>511.36934615384615</v>
      </c>
    </row>
    <row r="19" spans="1:35" x14ac:dyDescent="0.35">
      <c r="A19" s="73" t="s">
        <v>114</v>
      </c>
      <c r="B19" s="73">
        <v>500</v>
      </c>
      <c r="C19" s="73">
        <v>500</v>
      </c>
      <c r="D19" s="73">
        <v>500</v>
      </c>
      <c r="E19" s="73">
        <v>500</v>
      </c>
      <c r="F19" s="73">
        <v>500</v>
      </c>
      <c r="G19" s="73">
        <v>500</v>
      </c>
      <c r="H19" s="73">
        <v>500</v>
      </c>
      <c r="I19" s="73">
        <v>500</v>
      </c>
      <c r="J19" s="73">
        <v>500</v>
      </c>
      <c r="K19" s="73">
        <v>500</v>
      </c>
      <c r="L19" s="73">
        <v>500</v>
      </c>
      <c r="M19" s="73">
        <v>500</v>
      </c>
      <c r="N19" s="73">
        <v>500</v>
      </c>
      <c r="O19" s="73">
        <v>500</v>
      </c>
      <c r="P19" s="73">
        <v>500</v>
      </c>
      <c r="Q19" s="73">
        <v>500</v>
      </c>
      <c r="R19" s="73">
        <v>500</v>
      </c>
      <c r="S19" s="73">
        <v>500</v>
      </c>
      <c r="T19" s="73">
        <v>500</v>
      </c>
      <c r="U19" s="73">
        <v>500</v>
      </c>
      <c r="V19" s="73">
        <v>500</v>
      </c>
      <c r="W19" s="73">
        <v>500</v>
      </c>
      <c r="X19" s="73">
        <v>500</v>
      </c>
      <c r="Y19" s="73">
        <v>500</v>
      </c>
      <c r="Z19" s="73">
        <v>500</v>
      </c>
      <c r="AA19" s="73">
        <v>500</v>
      </c>
      <c r="AB19" s="73">
        <v>500</v>
      </c>
      <c r="AC19" s="73">
        <v>500</v>
      </c>
      <c r="AD19" s="73">
        <v>500</v>
      </c>
      <c r="AE19" s="73">
        <v>500</v>
      </c>
      <c r="AF19" s="73">
        <v>500</v>
      </c>
      <c r="AG19" s="73">
        <v>500</v>
      </c>
      <c r="AH19" s="77">
        <v>500</v>
      </c>
      <c r="AI19" s="77">
        <v>500</v>
      </c>
    </row>
    <row r="20" spans="1:35" x14ac:dyDescent="0.35">
      <c r="A20" s="73" t="s">
        <v>112</v>
      </c>
      <c r="B20" s="77">
        <v>350</v>
      </c>
      <c r="C20" s="77">
        <v>350</v>
      </c>
      <c r="D20" s="77">
        <v>350</v>
      </c>
      <c r="E20" s="77">
        <v>350</v>
      </c>
      <c r="F20" s="77">
        <v>350</v>
      </c>
      <c r="G20" s="77">
        <v>350</v>
      </c>
      <c r="H20" s="77">
        <v>350</v>
      </c>
      <c r="I20" s="77">
        <v>350</v>
      </c>
      <c r="J20" s="77">
        <v>350</v>
      </c>
      <c r="K20" s="77">
        <v>350</v>
      </c>
      <c r="L20" s="77">
        <v>350</v>
      </c>
      <c r="M20" s="77">
        <v>350</v>
      </c>
      <c r="N20" s="77">
        <v>350</v>
      </c>
      <c r="O20" s="77">
        <v>350</v>
      </c>
      <c r="P20" s="77">
        <v>350</v>
      </c>
      <c r="Q20" s="77">
        <v>350</v>
      </c>
      <c r="R20" s="77">
        <v>350</v>
      </c>
      <c r="S20" s="77">
        <v>350</v>
      </c>
      <c r="T20" s="77">
        <v>350</v>
      </c>
      <c r="U20" s="77">
        <v>350</v>
      </c>
      <c r="V20" s="77">
        <v>350</v>
      </c>
      <c r="W20" s="77">
        <v>350</v>
      </c>
      <c r="X20" s="77">
        <v>350</v>
      </c>
      <c r="Y20" s="77">
        <v>350</v>
      </c>
      <c r="Z20" s="77">
        <v>350</v>
      </c>
      <c r="AA20" s="77">
        <v>350</v>
      </c>
      <c r="AB20" s="77">
        <v>350</v>
      </c>
      <c r="AC20" s="77">
        <v>350</v>
      </c>
      <c r="AD20" s="77">
        <v>350</v>
      </c>
      <c r="AE20" s="77">
        <v>350</v>
      </c>
      <c r="AF20" s="77">
        <v>350</v>
      </c>
      <c r="AG20" s="77">
        <v>350</v>
      </c>
      <c r="AH20" s="77">
        <v>350</v>
      </c>
      <c r="AI20" s="77">
        <v>350</v>
      </c>
    </row>
    <row r="21" spans="1:35" x14ac:dyDescent="0.35">
      <c r="A21" s="73" t="s">
        <v>16</v>
      </c>
      <c r="B21" s="77">
        <f>SUM(B7*0.424*1000/52)</f>
        <v>48.107692307692318</v>
      </c>
      <c r="C21" s="77">
        <f t="shared" ref="C21:AB21" si="14">SUM(C7*0.424*1000/52)</f>
        <v>53.815384615384609</v>
      </c>
      <c r="D21" s="77">
        <f t="shared" si="14"/>
        <v>57.892307692307682</v>
      </c>
      <c r="E21" s="77">
        <f t="shared" si="14"/>
        <v>61.153846153846146</v>
      </c>
      <c r="F21" s="77">
        <f t="shared" si="14"/>
        <v>66.861538461538444</v>
      </c>
      <c r="G21" s="77">
        <f t="shared" si="14"/>
        <v>70.938461538461539</v>
      </c>
      <c r="H21" s="77">
        <f t="shared" si="14"/>
        <v>73.384615384615387</v>
      </c>
      <c r="I21" s="77">
        <f t="shared" si="14"/>
        <v>75.015384615384605</v>
      </c>
      <c r="J21" s="77">
        <f t="shared" si="14"/>
        <v>80.723076923076931</v>
      </c>
      <c r="K21" s="77">
        <f t="shared" si="14"/>
        <v>93.769230769230745</v>
      </c>
      <c r="L21" s="77">
        <f t="shared" si="14"/>
        <v>104.36923076923077</v>
      </c>
      <c r="M21" s="77">
        <f t="shared" si="14"/>
        <v>113.33846153846154</v>
      </c>
      <c r="N21" s="77">
        <f t="shared" si="14"/>
        <v>120.67692307692307</v>
      </c>
      <c r="O21" s="77">
        <f t="shared" si="14"/>
        <v>116.6</v>
      </c>
      <c r="P21" s="77">
        <f t="shared" si="14"/>
        <v>121.49230769230768</v>
      </c>
      <c r="Q21" s="77">
        <f t="shared" si="14"/>
        <v>128.01538461538459</v>
      </c>
      <c r="R21" s="77">
        <f t="shared" si="14"/>
        <v>132.90769230769232</v>
      </c>
      <c r="S21" s="77">
        <f t="shared" si="14"/>
        <v>136.16923076923075</v>
      </c>
      <c r="T21" s="77">
        <f t="shared" si="14"/>
        <v>147.5846153846154</v>
      </c>
      <c r="U21" s="77">
        <f t="shared" si="14"/>
        <v>142.69230769230768</v>
      </c>
      <c r="V21" s="77">
        <f t="shared" si="14"/>
        <v>150.03076923076921</v>
      </c>
      <c r="W21" s="77">
        <f t="shared" si="14"/>
        <v>152.47692307692307</v>
      </c>
      <c r="X21" s="77">
        <f t="shared" si="14"/>
        <v>154.92307692307691</v>
      </c>
      <c r="Y21" s="77">
        <f t="shared" si="14"/>
        <v>165.52307692307693</v>
      </c>
      <c r="Z21" s="77">
        <f t="shared" si="14"/>
        <v>176.12307692307692</v>
      </c>
      <c r="AA21" s="77">
        <f t="shared" si="14"/>
        <v>182.64615384615382</v>
      </c>
      <c r="AB21" s="77">
        <f t="shared" si="14"/>
        <v>192.43076923076927</v>
      </c>
      <c r="AC21" s="77">
        <f t="shared" ref="AC21:AH21" si="15">SUM(AC7*0.424*1000/52)</f>
        <v>189.98461538461541</v>
      </c>
      <c r="AD21" s="77">
        <f t="shared" si="15"/>
        <v>180.7136923076923</v>
      </c>
      <c r="AE21" s="77">
        <f t="shared" si="15"/>
        <v>182.82553846153846</v>
      </c>
      <c r="AF21" s="77">
        <f t="shared" si="15"/>
        <v>177.75384615384615</v>
      </c>
      <c r="AG21" s="77">
        <f t="shared" si="15"/>
        <v>188.33204435921328</v>
      </c>
      <c r="AH21" s="77">
        <f t="shared" si="15"/>
        <v>187.9269692121581</v>
      </c>
      <c r="AI21" s="77">
        <f t="shared" ref="AI21" si="16">SUM(AI7*0.424*1000/52)</f>
        <v>191.21584615384614</v>
      </c>
    </row>
    <row r="22" spans="1:35" x14ac:dyDescent="0.35">
      <c r="A22" s="80"/>
      <c r="B22" s="80"/>
      <c r="C22" s="80"/>
      <c r="D22" s="80"/>
      <c r="E22" s="80"/>
      <c r="F22" s="80"/>
      <c r="G22" s="80"/>
      <c r="H22" s="80"/>
      <c r="I22" s="80"/>
      <c r="J22" s="80"/>
      <c r="K22" s="80"/>
      <c r="L22" s="80"/>
      <c r="M22" s="80"/>
      <c r="N22" s="80"/>
      <c r="O22" s="80"/>
      <c r="P22" s="80"/>
      <c r="Q22" s="80"/>
      <c r="R22" s="80"/>
      <c r="S22" s="80"/>
      <c r="T22" s="80"/>
      <c r="U22" s="80"/>
      <c r="V22" s="80"/>
      <c r="W22" s="80"/>
      <c r="X22" s="80"/>
      <c r="Y22" s="80"/>
      <c r="Z22" s="80"/>
      <c r="AA22" s="80"/>
      <c r="AB22" s="80"/>
    </row>
    <row r="23" spans="1:35" x14ac:dyDescent="0.35">
      <c r="AH23" s="81"/>
    </row>
    <row r="26" spans="1:35" x14ac:dyDescent="0.35">
      <c r="V26" s="12"/>
    </row>
    <row r="50" spans="1:16" x14ac:dyDescent="0.35">
      <c r="A50" s="82" t="s">
        <v>17</v>
      </c>
      <c r="B50" s="83"/>
      <c r="C50" s="83"/>
      <c r="D50" s="83"/>
      <c r="E50" s="83"/>
      <c r="F50" s="83"/>
    </row>
    <row r="51" spans="1:16" ht="31" x14ac:dyDescent="0.35">
      <c r="A51" s="84" t="s">
        <v>76</v>
      </c>
      <c r="B51" s="6" t="s">
        <v>18</v>
      </c>
      <c r="C51" s="6" t="s">
        <v>19</v>
      </c>
      <c r="D51" s="6" t="s">
        <v>20</v>
      </c>
      <c r="E51" s="85" t="s">
        <v>4</v>
      </c>
      <c r="F51" s="86" t="s">
        <v>21</v>
      </c>
      <c r="G51" s="6" t="s">
        <v>2</v>
      </c>
    </row>
    <row r="52" spans="1:16" x14ac:dyDescent="0.35">
      <c r="A52" s="83" t="s">
        <v>22</v>
      </c>
      <c r="B52" s="87">
        <f>SUM(B53/0.75)</f>
        <v>49.466666666666669</v>
      </c>
      <c r="C52" s="87">
        <f>SUM(C53/0.5)</f>
        <v>51</v>
      </c>
      <c r="D52" s="87">
        <f>SUM(D53/0.45)</f>
        <v>3.1777777777777776</v>
      </c>
      <c r="E52" s="87">
        <f>SUM(E53/0.5)</f>
        <v>7.74</v>
      </c>
      <c r="F52" s="87">
        <f>SUM(B52:E52)</f>
        <v>111.38444444444444</v>
      </c>
      <c r="G52" s="87">
        <f>SUM(G53/0.75)</f>
        <v>24.533333333333331</v>
      </c>
    </row>
    <row r="53" spans="1:16" x14ac:dyDescent="0.35">
      <c r="A53" s="88" t="s">
        <v>23</v>
      </c>
      <c r="B53" s="89">
        <v>37.1</v>
      </c>
      <c r="C53" s="90">
        <v>25.5</v>
      </c>
      <c r="D53" s="89">
        <v>1.43</v>
      </c>
      <c r="E53" s="89">
        <v>3.87</v>
      </c>
      <c r="F53" s="89">
        <f>SUM(B53:E53)</f>
        <v>67.900000000000006</v>
      </c>
      <c r="G53" s="90">
        <v>18.399999999999999</v>
      </c>
    </row>
    <row r="54" spans="1:16" x14ac:dyDescent="0.35">
      <c r="A54" s="83" t="s">
        <v>24</v>
      </c>
      <c r="B54" s="87">
        <f>SUM(B53*0.78)</f>
        <v>28.938000000000002</v>
      </c>
      <c r="C54" s="87">
        <f>SUM(C53*0.7)</f>
        <v>17.849999999999998</v>
      </c>
      <c r="D54" s="87">
        <f>SUM(D53*0.88)</f>
        <v>1.2584</v>
      </c>
      <c r="E54" s="87">
        <f>SUM(E53*0.78)</f>
        <v>3.0186000000000002</v>
      </c>
      <c r="F54" s="87">
        <f>SUM(B54:E54)</f>
        <v>51.064999999999998</v>
      </c>
      <c r="G54" s="87">
        <f>SUM(G53*0.88)</f>
        <v>16.192</v>
      </c>
    </row>
    <row r="55" spans="1:16" x14ac:dyDescent="0.35">
      <c r="A55" s="83" t="s">
        <v>25</v>
      </c>
      <c r="B55" s="91">
        <f>SUM(F55*B53/F53)</f>
        <v>23.133521782507483</v>
      </c>
      <c r="C55" s="91">
        <f>SUM(F55*C53/F53)</f>
        <v>15.900399068839375</v>
      </c>
      <c r="D55" s="91">
        <f>SUM(F55*D53/F53)</f>
        <v>0.8916694379780512</v>
      </c>
      <c r="E55" s="91">
        <f>SUM(F55*E53/F53)</f>
        <v>2.4131193880944464</v>
      </c>
      <c r="F55" s="87">
        <f>SUM(F56/40.3)*52.5</f>
        <v>42.338709677419359</v>
      </c>
      <c r="G55" s="87">
        <f>SUM(G56/40.3)*52.5</f>
        <v>10.161290322580646</v>
      </c>
      <c r="H55" s="26"/>
      <c r="I55" s="12"/>
    </row>
    <row r="56" spans="1:16" x14ac:dyDescent="0.35">
      <c r="A56" s="88" t="s">
        <v>26</v>
      </c>
      <c r="B56" s="89">
        <f>SUM(F56*B55/F55)</f>
        <v>17.757731958762882</v>
      </c>
      <c r="C56" s="89">
        <f>SUM(F56*C55/F55)</f>
        <v>12.205449189985272</v>
      </c>
      <c r="D56" s="89">
        <f>SUM(F56*D55/F55)</f>
        <v>0.68446244477172302</v>
      </c>
      <c r="E56" s="89">
        <f>SUM(F56*E55/F55)</f>
        <v>1.8523564064801179</v>
      </c>
      <c r="F56" s="87">
        <v>32.5</v>
      </c>
      <c r="G56" s="90">
        <v>7.8</v>
      </c>
      <c r="I56" s="12"/>
    </row>
    <row r="57" spans="1:16" x14ac:dyDescent="0.35">
      <c r="A57" s="92" t="s">
        <v>115</v>
      </c>
      <c r="B57" s="93"/>
      <c r="C57" s="90"/>
      <c r="D57" s="88"/>
      <c r="E57" s="83"/>
      <c r="F57" s="87">
        <v>26</v>
      </c>
      <c r="G57" s="124"/>
    </row>
    <row r="58" spans="1:16" x14ac:dyDescent="0.35">
      <c r="A58" s="92"/>
      <c r="B58" s="93"/>
      <c r="C58" s="90"/>
      <c r="D58" s="88"/>
      <c r="E58" s="83"/>
      <c r="F58" s="94"/>
      <c r="G58" s="95"/>
    </row>
    <row r="59" spans="1:16" x14ac:dyDescent="0.35">
      <c r="A59" s="12" t="s">
        <v>27</v>
      </c>
      <c r="B59" s="93"/>
      <c r="C59" s="90"/>
      <c r="D59" s="88"/>
      <c r="E59" s="83"/>
      <c r="F59" s="94"/>
      <c r="G59" s="95"/>
    </row>
    <row r="60" spans="1:16" x14ac:dyDescent="0.35">
      <c r="A60" s="118" t="s">
        <v>28</v>
      </c>
      <c r="B60" s="119">
        <f t="shared" ref="B60:G60" si="17">SUM(B55/B53)</f>
        <v>0.62354506152311273</v>
      </c>
      <c r="C60" s="119">
        <f t="shared" si="17"/>
        <v>0.62354506152311273</v>
      </c>
      <c r="D60" s="119">
        <f t="shared" si="17"/>
        <v>0.62354506152311273</v>
      </c>
      <c r="E60" s="119">
        <f t="shared" si="17"/>
        <v>0.62354506152311273</v>
      </c>
      <c r="F60" s="119">
        <f t="shared" si="17"/>
        <v>0.62354506152311273</v>
      </c>
      <c r="G60" s="120">
        <f t="shared" si="17"/>
        <v>0.55224403927068733</v>
      </c>
    </row>
    <row r="61" spans="1:16" x14ac:dyDescent="0.35">
      <c r="A61" s="121" t="s">
        <v>30</v>
      </c>
      <c r="B61" s="122">
        <f t="shared" ref="B61:G61" si="18">SUM(B56/B53)</f>
        <v>0.47864506627393211</v>
      </c>
      <c r="C61" s="122">
        <f t="shared" si="18"/>
        <v>0.47864506627393222</v>
      </c>
      <c r="D61" s="122">
        <f t="shared" si="18"/>
        <v>0.47864506627393222</v>
      </c>
      <c r="E61" s="122">
        <f t="shared" si="18"/>
        <v>0.47864506627393227</v>
      </c>
      <c r="F61" s="122">
        <f t="shared" si="18"/>
        <v>0.47864506627393222</v>
      </c>
      <c r="G61" s="123">
        <f t="shared" si="18"/>
        <v>0.42391304347826092</v>
      </c>
    </row>
    <row r="62" spans="1:16" x14ac:dyDescent="0.35">
      <c r="A62" s="73" t="s">
        <v>29</v>
      </c>
      <c r="B62" s="116"/>
      <c r="C62" s="116"/>
      <c r="D62" s="116"/>
      <c r="E62" s="116"/>
      <c r="F62" s="116"/>
      <c r="G62" s="117"/>
    </row>
    <row r="63" spans="1:16" x14ac:dyDescent="0.35">
      <c r="A63" s="80"/>
      <c r="B63" s="96"/>
      <c r="C63" s="96"/>
      <c r="D63" s="96"/>
      <c r="E63" s="96"/>
      <c r="F63" s="96"/>
      <c r="G63" s="97"/>
      <c r="J63" s="80"/>
      <c r="K63" s="15"/>
      <c r="L63" s="15"/>
      <c r="M63" s="15"/>
      <c r="N63" s="15"/>
      <c r="O63" s="15"/>
      <c r="P63" s="15"/>
    </row>
    <row r="64" spans="1:16" x14ac:dyDescent="0.35">
      <c r="A64" s="82" t="s">
        <v>113</v>
      </c>
      <c r="J64" s="80"/>
      <c r="K64" s="15"/>
      <c r="L64" s="15"/>
      <c r="M64" s="15"/>
      <c r="N64" s="15"/>
      <c r="O64" s="15"/>
      <c r="P64" s="15"/>
    </row>
    <row r="65" spans="1:16" ht="31" x14ac:dyDescent="0.35">
      <c r="A65" s="84" t="s">
        <v>76</v>
      </c>
      <c r="B65" s="6" t="s">
        <v>18</v>
      </c>
      <c r="C65" s="6" t="s">
        <v>19</v>
      </c>
      <c r="D65" s="6" t="s">
        <v>87</v>
      </c>
      <c r="E65" s="85" t="s">
        <v>4</v>
      </c>
      <c r="F65" s="86" t="s">
        <v>21</v>
      </c>
      <c r="G65" s="6" t="s">
        <v>2</v>
      </c>
      <c r="J65" s="80"/>
      <c r="K65" s="15"/>
      <c r="L65" s="15"/>
      <c r="M65" s="15"/>
      <c r="N65" s="15"/>
      <c r="O65" s="15"/>
      <c r="P65" s="15"/>
    </row>
    <row r="66" spans="1:16" x14ac:dyDescent="0.35">
      <c r="A66" s="83" t="s">
        <v>22</v>
      </c>
      <c r="B66" s="87">
        <f>SUM(B67/0.75)</f>
        <v>37.325333333333333</v>
      </c>
      <c r="C66" s="87">
        <f>SUM(C67/0.5)</f>
        <v>45.51</v>
      </c>
      <c r="D66" s="87">
        <f>SUM(D67/0.45)</f>
        <v>3.5733333333333333</v>
      </c>
      <c r="E66" s="87">
        <f>SUM(E67/0.5)</f>
        <v>6.32</v>
      </c>
      <c r="F66" s="87">
        <f>SUM(B66:E66)</f>
        <v>92.728666666666669</v>
      </c>
      <c r="G66" s="87">
        <f>SUM(G67/0.75)</f>
        <v>31.268000000000001</v>
      </c>
      <c r="J66" s="80"/>
      <c r="K66" s="15"/>
      <c r="L66" s="15"/>
      <c r="M66" s="15"/>
      <c r="N66" s="15"/>
      <c r="O66" s="15"/>
      <c r="P66" s="15"/>
    </row>
    <row r="67" spans="1:16" x14ac:dyDescent="0.35">
      <c r="A67" s="88" t="s">
        <v>23</v>
      </c>
      <c r="B67" s="89">
        <v>27.994</v>
      </c>
      <c r="C67" s="89">
        <v>22.754999999999999</v>
      </c>
      <c r="D67" s="89">
        <v>1.6080000000000001</v>
      </c>
      <c r="E67" s="89">
        <v>3.16</v>
      </c>
      <c r="F67" s="89">
        <f>SUM(B67:E67)</f>
        <v>55.516999999999996</v>
      </c>
      <c r="G67" s="89">
        <v>23.451000000000001</v>
      </c>
      <c r="J67" s="80"/>
      <c r="K67" s="15"/>
      <c r="L67" s="15"/>
      <c r="M67" s="15"/>
      <c r="N67" s="15"/>
      <c r="O67" s="15"/>
      <c r="P67" s="15"/>
    </row>
    <row r="68" spans="1:16" x14ac:dyDescent="0.35">
      <c r="A68" s="83" t="s">
        <v>24</v>
      </c>
      <c r="B68" s="87">
        <f>SUM(B67*0.78)</f>
        <v>21.835319999999999</v>
      </c>
      <c r="C68" s="87">
        <f>SUM(C67*0.7)</f>
        <v>15.928499999999998</v>
      </c>
      <c r="D68" s="87">
        <f>SUM(D67*0.88)</f>
        <v>1.4150400000000001</v>
      </c>
      <c r="E68" s="87">
        <f>SUM(E67*0.78)</f>
        <v>2.4648000000000003</v>
      </c>
      <c r="F68" s="87">
        <f>SUM(B68:E68)</f>
        <v>41.643659999999997</v>
      </c>
      <c r="G68" s="87">
        <f>SUM(G67*0.88)</f>
        <v>20.636880000000001</v>
      </c>
      <c r="J68" s="80"/>
      <c r="K68" s="15"/>
      <c r="L68" s="15"/>
      <c r="M68" s="15"/>
      <c r="N68" s="15"/>
      <c r="O68" s="15"/>
      <c r="P68" s="15"/>
    </row>
    <row r="69" spans="1:16" x14ac:dyDescent="0.35">
      <c r="A69" s="83" t="s">
        <v>25</v>
      </c>
      <c r="B69" s="89">
        <f>SUM(B67*B60)</f>
        <v>17.455520452278019</v>
      </c>
      <c r="C69" s="89">
        <f t="shared" ref="C69:G69" si="19">SUM(C67*C60)</f>
        <v>14.18876787495843</v>
      </c>
      <c r="D69" s="89">
        <f t="shared" si="19"/>
        <v>1.0026604589291652</v>
      </c>
      <c r="E69" s="89">
        <f t="shared" si="19"/>
        <v>1.9704023944130362</v>
      </c>
      <c r="F69" s="89">
        <f t="shared" si="19"/>
        <v>34.617351180578645</v>
      </c>
      <c r="G69" s="89">
        <f t="shared" si="19"/>
        <v>12.950674964936889</v>
      </c>
      <c r="I69" s="12"/>
      <c r="J69" s="80"/>
      <c r="K69" s="15"/>
      <c r="L69" s="15"/>
      <c r="M69" s="15"/>
      <c r="N69" s="15"/>
      <c r="O69" s="15"/>
      <c r="P69" s="15"/>
    </row>
    <row r="70" spans="1:16" x14ac:dyDescent="0.35">
      <c r="A70" s="88" t="s">
        <v>26</v>
      </c>
      <c r="B70" s="89">
        <f>SUM(B67*B61)</f>
        <v>13.399189985272455</v>
      </c>
      <c r="C70" s="89">
        <f t="shared" ref="C70:G70" si="20">SUM(C67*C61)</f>
        <v>10.891568483063327</v>
      </c>
      <c r="D70" s="89">
        <f t="shared" si="20"/>
        <v>0.7696612665684831</v>
      </c>
      <c r="E70" s="89">
        <f t="shared" si="20"/>
        <v>1.5125184094256261</v>
      </c>
      <c r="F70" s="89">
        <f t="shared" si="20"/>
        <v>26.572938144329893</v>
      </c>
      <c r="G70" s="89">
        <f t="shared" si="20"/>
        <v>9.9411847826086976</v>
      </c>
      <c r="I70" s="12"/>
      <c r="J70" s="80"/>
      <c r="K70" s="15"/>
      <c r="L70" s="15"/>
      <c r="M70" s="15"/>
      <c r="N70" s="15"/>
      <c r="O70" s="15"/>
      <c r="P70" s="15"/>
    </row>
    <row r="71" spans="1:16" x14ac:dyDescent="0.35">
      <c r="A71" s="92" t="s">
        <v>115</v>
      </c>
      <c r="B71" s="93"/>
      <c r="C71" s="90"/>
      <c r="D71" s="88"/>
      <c r="E71" s="83"/>
      <c r="F71" s="87">
        <v>26</v>
      </c>
      <c r="G71" s="95"/>
      <c r="J71" s="80"/>
      <c r="K71" s="15"/>
      <c r="L71" s="15"/>
      <c r="M71" s="15"/>
      <c r="N71" s="15"/>
      <c r="O71" s="15"/>
      <c r="P71" s="15"/>
    </row>
    <row r="72" spans="1:16" x14ac:dyDescent="0.35">
      <c r="A72" s="98"/>
      <c r="B72" s="93"/>
      <c r="C72" s="90"/>
      <c r="D72" s="88"/>
      <c r="E72" s="88"/>
      <c r="F72" s="91"/>
      <c r="G72" s="99"/>
      <c r="J72" s="80"/>
      <c r="K72" s="15"/>
      <c r="L72" s="15"/>
      <c r="M72" s="15"/>
      <c r="N72" s="15"/>
      <c r="O72" s="15"/>
      <c r="P72" s="15"/>
    </row>
    <row r="73" spans="1:16" x14ac:dyDescent="0.35">
      <c r="B73" s="100"/>
      <c r="C73" s="100"/>
      <c r="D73" s="100"/>
      <c r="E73" s="100"/>
      <c r="F73" s="100"/>
      <c r="G73" s="100"/>
    </row>
    <row r="74" spans="1:16" x14ac:dyDescent="0.35">
      <c r="B74" s="101"/>
      <c r="D74" s="101"/>
      <c r="E74" s="101"/>
    </row>
    <row r="75" spans="1:16" x14ac:dyDescent="0.35">
      <c r="B75" s="101"/>
      <c r="D75" s="101"/>
      <c r="E75" s="101"/>
    </row>
    <row r="76" spans="1:16" x14ac:dyDescent="0.35">
      <c r="B76" s="101"/>
      <c r="D76" s="101"/>
      <c r="E76" s="101"/>
    </row>
    <row r="77" spans="1:16" x14ac:dyDescent="0.35">
      <c r="B77" s="101"/>
      <c r="D77" s="101"/>
      <c r="E77" s="101"/>
    </row>
    <row r="78" spans="1:16" x14ac:dyDescent="0.35">
      <c r="B78" s="101"/>
      <c r="D78" s="101"/>
      <c r="E78" s="101"/>
    </row>
    <row r="79" spans="1:16" x14ac:dyDescent="0.35">
      <c r="B79" s="101"/>
      <c r="D79" s="101"/>
      <c r="E79" s="101"/>
    </row>
    <row r="80" spans="1:16" x14ac:dyDescent="0.35">
      <c r="B80" s="101"/>
      <c r="D80" s="101"/>
      <c r="E80" s="101"/>
    </row>
    <row r="81" spans="2:5" x14ac:dyDescent="0.35">
      <c r="B81" s="101"/>
      <c r="D81" s="101"/>
      <c r="E81" s="101"/>
    </row>
    <row r="82" spans="2:5" x14ac:dyDescent="0.35">
      <c r="B82" s="101"/>
      <c r="D82" s="101"/>
      <c r="E82" s="101"/>
    </row>
    <row r="83" spans="2:5" x14ac:dyDescent="0.35">
      <c r="B83" s="101"/>
      <c r="D83" s="101"/>
      <c r="E83" s="101"/>
    </row>
    <row r="84" spans="2:5" x14ac:dyDescent="0.35">
      <c r="B84" s="101"/>
      <c r="D84" s="101"/>
      <c r="E84" s="101"/>
    </row>
    <row r="85" spans="2:5" x14ac:dyDescent="0.35">
      <c r="B85" s="101"/>
      <c r="D85" s="101"/>
      <c r="E85" s="101"/>
    </row>
    <row r="86" spans="2:5" x14ac:dyDescent="0.35">
      <c r="B86" s="101"/>
      <c r="D86" s="101"/>
      <c r="E86" s="101"/>
    </row>
    <row r="87" spans="2:5" x14ac:dyDescent="0.35">
      <c r="B87" s="101"/>
      <c r="D87" s="101"/>
      <c r="E87" s="101"/>
    </row>
    <row r="88" spans="2:5" x14ac:dyDescent="0.35">
      <c r="B88" s="101"/>
      <c r="D88" s="101"/>
      <c r="E88" s="101"/>
    </row>
    <row r="89" spans="2:5" x14ac:dyDescent="0.35">
      <c r="B89" s="101"/>
      <c r="D89" s="101"/>
      <c r="E89" s="101"/>
    </row>
    <row r="90" spans="2:5" x14ac:dyDescent="0.35">
      <c r="B90" s="101"/>
      <c r="D90" s="101"/>
      <c r="E90" s="101"/>
    </row>
    <row r="91" spans="2:5" x14ac:dyDescent="0.35">
      <c r="B91" s="101"/>
      <c r="D91" s="101"/>
      <c r="E91" s="101"/>
    </row>
    <row r="92" spans="2:5" x14ac:dyDescent="0.35">
      <c r="B92" s="101"/>
      <c r="D92" s="101"/>
      <c r="E92" s="101"/>
    </row>
    <row r="93" spans="2:5" x14ac:dyDescent="0.35">
      <c r="B93" s="101"/>
      <c r="D93" s="101"/>
      <c r="E93" s="101"/>
    </row>
    <row r="94" spans="2:5" x14ac:dyDescent="0.35">
      <c r="B94" s="101"/>
      <c r="D94" s="101"/>
      <c r="E94" s="101"/>
    </row>
    <row r="95" spans="2:5" x14ac:dyDescent="0.35">
      <c r="B95" s="101"/>
      <c r="D95" s="101"/>
      <c r="E95" s="101"/>
    </row>
    <row r="96" spans="2:5" x14ac:dyDescent="0.35">
      <c r="B96" s="101"/>
      <c r="D96" s="101"/>
      <c r="E96" s="101"/>
    </row>
    <row r="97" spans="1:22" x14ac:dyDescent="0.35">
      <c r="B97" s="101"/>
      <c r="D97" s="101"/>
      <c r="E97" s="101"/>
    </row>
    <row r="98" spans="1:22" ht="15.65" customHeight="1" x14ac:dyDescent="0.35">
      <c r="B98" s="101"/>
      <c r="D98" s="101"/>
      <c r="E98" s="101"/>
    </row>
    <row r="99" spans="1:22" x14ac:dyDescent="0.35">
      <c r="A99" s="82" t="s">
        <v>113</v>
      </c>
      <c r="B99" s="101"/>
      <c r="D99" s="101"/>
      <c r="E99" s="101"/>
    </row>
    <row r="100" spans="1:22" ht="31" x14ac:dyDescent="0.35">
      <c r="A100" s="84" t="s">
        <v>76</v>
      </c>
      <c r="B100" s="6" t="s">
        <v>18</v>
      </c>
      <c r="C100" s="6" t="s">
        <v>19</v>
      </c>
      <c r="D100" s="6" t="s">
        <v>87</v>
      </c>
      <c r="E100" s="85" t="s">
        <v>4</v>
      </c>
      <c r="F100" s="6" t="s">
        <v>2</v>
      </c>
      <c r="R100" s="102"/>
      <c r="S100" s="102"/>
      <c r="T100" s="102"/>
      <c r="U100" s="103"/>
      <c r="V100" s="102"/>
    </row>
    <row r="101" spans="1:22" x14ac:dyDescent="0.35">
      <c r="A101" s="83" t="s">
        <v>22</v>
      </c>
      <c r="B101" s="87">
        <f>B66</f>
        <v>37.325333333333333</v>
      </c>
      <c r="C101" s="87">
        <f t="shared" ref="C101:E101" si="21">C66</f>
        <v>45.51</v>
      </c>
      <c r="D101" s="87">
        <f t="shared" si="21"/>
        <v>3.5733333333333333</v>
      </c>
      <c r="E101" s="87">
        <f t="shared" si="21"/>
        <v>6.32</v>
      </c>
      <c r="F101" s="87">
        <f>G66</f>
        <v>31.268000000000001</v>
      </c>
      <c r="R101" s="104"/>
      <c r="S101" s="104"/>
      <c r="T101" s="104"/>
      <c r="U101" s="104"/>
      <c r="V101" s="104"/>
    </row>
    <row r="102" spans="1:22" x14ac:dyDescent="0.35">
      <c r="A102" s="83" t="s">
        <v>31</v>
      </c>
      <c r="B102" s="87">
        <f t="shared" ref="B102:E102" si="22">B67</f>
        <v>27.994</v>
      </c>
      <c r="C102" s="87">
        <f t="shared" si="22"/>
        <v>22.754999999999999</v>
      </c>
      <c r="D102" s="87">
        <f t="shared" si="22"/>
        <v>1.6080000000000001</v>
      </c>
      <c r="E102" s="87">
        <f t="shared" si="22"/>
        <v>3.16</v>
      </c>
      <c r="F102" s="87">
        <f t="shared" ref="F102:F105" si="23">G67</f>
        <v>23.451000000000001</v>
      </c>
      <c r="R102" s="105"/>
      <c r="S102" s="105"/>
      <c r="T102" s="105"/>
      <c r="U102" s="105"/>
      <c r="V102" s="105"/>
    </row>
    <row r="103" spans="1:22" x14ac:dyDescent="0.35">
      <c r="A103" s="83" t="s">
        <v>32</v>
      </c>
      <c r="B103" s="87">
        <f t="shared" ref="B103:E103" si="24">B68</f>
        <v>21.835319999999999</v>
      </c>
      <c r="C103" s="87">
        <f t="shared" si="24"/>
        <v>15.928499999999998</v>
      </c>
      <c r="D103" s="87">
        <f t="shared" si="24"/>
        <v>1.4150400000000001</v>
      </c>
      <c r="E103" s="87">
        <f t="shared" si="24"/>
        <v>2.4648000000000003</v>
      </c>
      <c r="F103" s="87">
        <f t="shared" si="23"/>
        <v>20.636880000000001</v>
      </c>
      <c r="R103" s="106"/>
      <c r="S103" s="106"/>
      <c r="T103" s="106"/>
      <c r="U103" s="106"/>
      <c r="V103" s="106"/>
    </row>
    <row r="104" spans="1:22" x14ac:dyDescent="0.35">
      <c r="A104" s="83" t="s">
        <v>33</v>
      </c>
      <c r="B104" s="87">
        <f t="shared" ref="B104:E104" si="25">B69</f>
        <v>17.455520452278019</v>
      </c>
      <c r="C104" s="87">
        <f t="shared" si="25"/>
        <v>14.18876787495843</v>
      </c>
      <c r="D104" s="87">
        <f t="shared" si="25"/>
        <v>1.0026604589291652</v>
      </c>
      <c r="E104" s="87">
        <f t="shared" si="25"/>
        <v>1.9704023944130362</v>
      </c>
      <c r="F104" s="87">
        <f>G69</f>
        <v>12.950674964936889</v>
      </c>
      <c r="R104" s="106"/>
      <c r="S104" s="106"/>
      <c r="T104" s="106"/>
      <c r="U104" s="106"/>
      <c r="V104" s="106"/>
    </row>
    <row r="105" spans="1:22" x14ac:dyDescent="0.35">
      <c r="A105" s="83" t="s">
        <v>34</v>
      </c>
      <c r="B105" s="87">
        <f t="shared" ref="B105:E105" si="26">B70</f>
        <v>13.399189985272455</v>
      </c>
      <c r="C105" s="87">
        <f t="shared" si="26"/>
        <v>10.891568483063327</v>
      </c>
      <c r="D105" s="87">
        <f t="shared" si="26"/>
        <v>0.7696612665684831</v>
      </c>
      <c r="E105" s="87">
        <f t="shared" si="26"/>
        <v>1.5125184094256261</v>
      </c>
      <c r="F105" s="87">
        <f t="shared" si="23"/>
        <v>9.9411847826086976</v>
      </c>
      <c r="R105" s="106"/>
      <c r="S105" s="106"/>
      <c r="T105" s="106"/>
      <c r="U105" s="106"/>
      <c r="V105" s="106"/>
    </row>
    <row r="106" spans="1:22" x14ac:dyDescent="0.35">
      <c r="A106" s="83"/>
      <c r="B106" s="87"/>
      <c r="C106" s="87"/>
      <c r="D106" s="87"/>
      <c r="E106" s="87"/>
      <c r="F106" s="87"/>
      <c r="J106" s="83"/>
      <c r="K106" s="107"/>
      <c r="L106" s="107"/>
      <c r="M106" s="107"/>
      <c r="N106" s="107"/>
      <c r="O106" s="107"/>
      <c r="R106" s="106"/>
      <c r="S106" s="106"/>
      <c r="T106" s="106"/>
      <c r="U106" s="106"/>
      <c r="V106" s="106"/>
    </row>
    <row r="107" spans="1:22" x14ac:dyDescent="0.35">
      <c r="A107" s="78" t="s">
        <v>124</v>
      </c>
      <c r="J107" s="83"/>
      <c r="K107" s="107"/>
      <c r="L107" s="107"/>
      <c r="M107" s="107"/>
      <c r="N107" s="107"/>
      <c r="O107" s="107"/>
      <c r="R107" s="106"/>
      <c r="S107" s="106"/>
      <c r="T107" s="106"/>
      <c r="U107" s="106"/>
      <c r="V107" s="106"/>
    </row>
    <row r="108" spans="1:22" ht="31" x14ac:dyDescent="0.35">
      <c r="A108" s="84" t="s">
        <v>76</v>
      </c>
      <c r="B108" s="6" t="s">
        <v>18</v>
      </c>
      <c r="C108" s="6" t="s">
        <v>19</v>
      </c>
      <c r="D108" s="6" t="s">
        <v>87</v>
      </c>
      <c r="E108" s="85" t="s">
        <v>4</v>
      </c>
      <c r="F108" s="6" t="s">
        <v>2</v>
      </c>
      <c r="J108" s="83"/>
      <c r="K108" s="107"/>
      <c r="L108" s="107"/>
      <c r="M108" s="107"/>
      <c r="N108" s="107"/>
      <c r="O108" s="107"/>
      <c r="R108" s="106"/>
      <c r="S108" s="106"/>
      <c r="T108" s="106"/>
      <c r="U108" s="106"/>
      <c r="V108" s="106"/>
    </row>
    <row r="109" spans="1:22" x14ac:dyDescent="0.35">
      <c r="A109" s="83" t="s">
        <v>22</v>
      </c>
      <c r="B109" s="107">
        <v>1</v>
      </c>
      <c r="C109" s="107">
        <v>1</v>
      </c>
      <c r="D109" s="107">
        <v>1</v>
      </c>
      <c r="E109" s="107">
        <v>1</v>
      </c>
      <c r="F109" s="107">
        <v>1</v>
      </c>
      <c r="J109" s="83"/>
      <c r="K109" s="107"/>
      <c r="L109" s="107"/>
      <c r="M109" s="107"/>
      <c r="N109" s="107"/>
      <c r="O109" s="107"/>
      <c r="R109" s="106"/>
      <c r="S109" s="106"/>
      <c r="T109" s="106"/>
      <c r="U109" s="106"/>
      <c r="V109" s="106"/>
    </row>
    <row r="110" spans="1:22" x14ac:dyDescent="0.35">
      <c r="A110" s="83" t="s">
        <v>31</v>
      </c>
      <c r="B110" s="107">
        <v>0.75</v>
      </c>
      <c r="C110" s="107">
        <v>0.5</v>
      </c>
      <c r="D110" s="107">
        <v>0.45</v>
      </c>
      <c r="E110" s="107">
        <v>0.5</v>
      </c>
      <c r="F110" s="107">
        <v>0.75</v>
      </c>
      <c r="J110" s="83"/>
      <c r="K110" s="107"/>
      <c r="L110" s="107"/>
      <c r="M110" s="107"/>
      <c r="N110" s="107"/>
      <c r="O110" s="107"/>
      <c r="R110" s="106"/>
      <c r="S110" s="106"/>
      <c r="T110" s="106"/>
      <c r="U110" s="106"/>
      <c r="V110" s="106"/>
    </row>
    <row r="111" spans="1:22" x14ac:dyDescent="0.35">
      <c r="A111" s="83" t="s">
        <v>32</v>
      </c>
      <c r="B111" s="107">
        <f>B110*0.78</f>
        <v>0.58499999999999996</v>
      </c>
      <c r="C111" s="107">
        <f>C110*0.7</f>
        <v>0.35</v>
      </c>
      <c r="D111" s="107">
        <f>D110*0.88</f>
        <v>0.39600000000000002</v>
      </c>
      <c r="E111" s="107">
        <f>E110*0.88</f>
        <v>0.44</v>
      </c>
      <c r="F111" s="107">
        <f>F110*0.88</f>
        <v>0.66</v>
      </c>
      <c r="J111" s="83"/>
      <c r="K111" s="107"/>
      <c r="L111" s="107"/>
      <c r="M111" s="107"/>
      <c r="N111" s="107"/>
      <c r="O111" s="107"/>
      <c r="R111" s="106"/>
      <c r="S111" s="106"/>
      <c r="T111" s="106"/>
      <c r="U111" s="106"/>
      <c r="V111" s="106"/>
    </row>
    <row r="112" spans="1:22" x14ac:dyDescent="0.35">
      <c r="A112" s="83" t="s">
        <v>33</v>
      </c>
      <c r="B112" s="107">
        <f>SUM(B110*B60)</f>
        <v>0.46765879614233452</v>
      </c>
      <c r="C112" s="107">
        <f>SUM(C110*C60)</f>
        <v>0.31177253076155637</v>
      </c>
      <c r="D112" s="107">
        <f>SUM(D110*D60)</f>
        <v>0.28059527768540071</v>
      </c>
      <c r="E112" s="107">
        <f>SUM(E110*E60)</f>
        <v>0.31177253076155637</v>
      </c>
      <c r="F112" s="107">
        <f>SUM(F110*G60)</f>
        <v>0.41418302945301549</v>
      </c>
      <c r="J112" s="83"/>
      <c r="K112" s="107"/>
      <c r="L112" s="107"/>
      <c r="M112" s="107"/>
      <c r="N112" s="107"/>
      <c r="O112" s="107"/>
      <c r="R112" s="106"/>
      <c r="S112" s="106"/>
      <c r="T112" s="106"/>
      <c r="U112" s="106"/>
      <c r="V112" s="106"/>
    </row>
    <row r="113" spans="1:6" x14ac:dyDescent="0.35">
      <c r="A113" s="83" t="s">
        <v>34</v>
      </c>
      <c r="B113" s="107">
        <f>SUM(B110*B61)</f>
        <v>0.35898379970544908</v>
      </c>
      <c r="C113" s="107">
        <f>SUM(C110*C61)</f>
        <v>0.23932253313696611</v>
      </c>
      <c r="D113" s="107">
        <f>SUM(D110*D61)</f>
        <v>0.2153902798232695</v>
      </c>
      <c r="E113" s="107">
        <f>SUM(E110*E61)</f>
        <v>0.23932253313696614</v>
      </c>
      <c r="F113" s="107">
        <f>SUM(F110*G61)</f>
        <v>0.31793478260869568</v>
      </c>
    </row>
    <row r="114" spans="1:6" x14ac:dyDescent="0.35">
      <c r="B114" s="101"/>
      <c r="D114" s="101"/>
      <c r="E114" s="101"/>
    </row>
    <row r="115" spans="1:6" x14ac:dyDescent="0.35">
      <c r="B115" s="101"/>
      <c r="D115" s="101"/>
      <c r="E115" s="101"/>
    </row>
    <row r="116" spans="1:6" x14ac:dyDescent="0.35">
      <c r="B116" s="101"/>
      <c r="D116" s="101"/>
      <c r="E116" s="101"/>
    </row>
    <row r="117" spans="1:6" x14ac:dyDescent="0.35">
      <c r="B117" s="101"/>
      <c r="D117" s="101"/>
      <c r="E117" s="101"/>
    </row>
    <row r="118" spans="1:6" x14ac:dyDescent="0.35">
      <c r="B118" s="101"/>
      <c r="D118" s="101"/>
      <c r="E118" s="101"/>
    </row>
    <row r="119" spans="1:6" x14ac:dyDescent="0.35">
      <c r="B119" s="101"/>
      <c r="D119" s="101"/>
      <c r="E119" s="101"/>
    </row>
    <row r="120" spans="1:6" x14ac:dyDescent="0.35">
      <c r="B120" s="101"/>
      <c r="D120" s="101"/>
      <c r="E120" s="101"/>
    </row>
    <row r="121" spans="1:6" x14ac:dyDescent="0.35">
      <c r="B121" s="101"/>
      <c r="D121" s="101"/>
      <c r="E121" s="101"/>
    </row>
    <row r="122" spans="1:6" x14ac:dyDescent="0.35">
      <c r="B122" s="101"/>
      <c r="D122" s="101"/>
      <c r="E122" s="101"/>
    </row>
    <row r="123" spans="1:6" x14ac:dyDescent="0.35">
      <c r="B123" s="101"/>
      <c r="D123" s="101"/>
      <c r="E123" s="101"/>
    </row>
    <row r="124" spans="1:6" x14ac:dyDescent="0.35">
      <c r="B124" s="101"/>
      <c r="D124" s="101"/>
      <c r="E124" s="101"/>
    </row>
    <row r="125" spans="1:6" x14ac:dyDescent="0.35">
      <c r="B125" s="101"/>
      <c r="D125" s="101"/>
      <c r="E125" s="101"/>
    </row>
    <row r="126" spans="1:6" x14ac:dyDescent="0.35">
      <c r="B126" s="101"/>
      <c r="D126" s="101"/>
      <c r="E126" s="101"/>
    </row>
    <row r="127" spans="1:6" x14ac:dyDescent="0.35">
      <c r="B127" s="101"/>
      <c r="D127" s="101"/>
      <c r="E127" s="101"/>
    </row>
    <row r="128" spans="1:6" x14ac:dyDescent="0.35">
      <c r="B128" s="101"/>
      <c r="D128" s="101"/>
      <c r="E128" s="101"/>
    </row>
    <row r="129" spans="1:5" x14ac:dyDescent="0.35">
      <c r="B129" s="101"/>
      <c r="D129" s="101"/>
      <c r="E129" s="101"/>
    </row>
    <row r="130" spans="1:5" x14ac:dyDescent="0.35">
      <c r="B130" s="101"/>
      <c r="D130" s="101"/>
      <c r="E130" s="101"/>
    </row>
    <row r="131" spans="1:5" x14ac:dyDescent="0.35">
      <c r="B131" s="101"/>
      <c r="D131" s="101"/>
      <c r="E131" s="101"/>
    </row>
    <row r="132" spans="1:5" x14ac:dyDescent="0.35">
      <c r="B132" s="101"/>
      <c r="D132" s="101"/>
      <c r="E132" s="101"/>
    </row>
    <row r="133" spans="1:5" x14ac:dyDescent="0.35">
      <c r="B133" s="101"/>
      <c r="D133" s="101"/>
      <c r="E133" s="101"/>
    </row>
    <row r="134" spans="1:5" x14ac:dyDescent="0.35">
      <c r="B134" s="101"/>
      <c r="D134" s="101"/>
      <c r="E134" s="101"/>
    </row>
    <row r="135" spans="1:5" x14ac:dyDescent="0.35">
      <c r="B135" s="101"/>
      <c r="D135" s="101"/>
      <c r="E135" s="101"/>
    </row>
    <row r="136" spans="1:5" x14ac:dyDescent="0.35">
      <c r="B136" s="101"/>
      <c r="D136" s="101"/>
      <c r="E136" s="101"/>
    </row>
    <row r="137" spans="1:5" x14ac:dyDescent="0.35">
      <c r="B137" s="101"/>
      <c r="D137" s="101"/>
      <c r="E137" s="101"/>
    </row>
    <row r="138" spans="1:5" x14ac:dyDescent="0.35">
      <c r="A138" s="109" t="s">
        <v>96</v>
      </c>
    </row>
    <row r="139" spans="1:5" x14ac:dyDescent="0.35">
      <c r="A139" s="110" t="s">
        <v>116</v>
      </c>
    </row>
    <row r="140" spans="1:5" x14ac:dyDescent="0.35">
      <c r="A140" s="110" t="s">
        <v>117</v>
      </c>
    </row>
    <row r="141" spans="1:5" x14ac:dyDescent="0.35">
      <c r="A141" s="110" t="s">
        <v>118</v>
      </c>
    </row>
    <row r="142" spans="1:5" x14ac:dyDescent="0.35">
      <c r="A142" s="110" t="s">
        <v>100</v>
      </c>
    </row>
    <row r="143" spans="1:5" x14ac:dyDescent="0.35">
      <c r="A143" s="110" t="s">
        <v>97</v>
      </c>
    </row>
    <row r="144" spans="1:5" x14ac:dyDescent="0.35">
      <c r="A144" s="110" t="s">
        <v>101</v>
      </c>
    </row>
    <row r="145" spans="1:1" x14ac:dyDescent="0.35">
      <c r="A145" s="110"/>
    </row>
    <row r="146" spans="1:1" x14ac:dyDescent="0.35">
      <c r="A146" s="109" t="s">
        <v>98</v>
      </c>
    </row>
    <row r="147" spans="1:1" x14ac:dyDescent="0.35">
      <c r="A147" s="110" t="s">
        <v>102</v>
      </c>
    </row>
    <row r="148" spans="1:1" x14ac:dyDescent="0.35">
      <c r="A148" s="110" t="s">
        <v>103</v>
      </c>
    </row>
    <row r="149" spans="1:1" x14ac:dyDescent="0.35">
      <c r="A149" s="110" t="s">
        <v>104</v>
      </c>
    </row>
    <row r="150" spans="1:1" x14ac:dyDescent="0.35">
      <c r="A150" s="110" t="s">
        <v>105</v>
      </c>
    </row>
    <row r="151" spans="1:1" x14ac:dyDescent="0.35">
      <c r="A151" s="110" t="s">
        <v>119</v>
      </c>
    </row>
    <row r="152" spans="1:1" x14ac:dyDescent="0.35">
      <c r="A152" s="110" t="s">
        <v>106</v>
      </c>
    </row>
    <row r="153" spans="1:1" x14ac:dyDescent="0.35">
      <c r="A153" s="110" t="s">
        <v>107</v>
      </c>
    </row>
    <row r="154" spans="1:1" x14ac:dyDescent="0.35">
      <c r="A154" s="110" t="s">
        <v>120</v>
      </c>
    </row>
    <row r="155" spans="1:1" x14ac:dyDescent="0.35">
      <c r="A155" s="110" t="s">
        <v>108</v>
      </c>
    </row>
    <row r="156" spans="1:1" x14ac:dyDescent="0.35">
      <c r="A156" s="110" t="s">
        <v>121</v>
      </c>
    </row>
    <row r="157" spans="1:1" x14ac:dyDescent="0.35">
      <c r="A157" s="111"/>
    </row>
    <row r="158" spans="1:1" x14ac:dyDescent="0.35">
      <c r="A158" s="109" t="s">
        <v>99</v>
      </c>
    </row>
    <row r="159" spans="1:1" x14ac:dyDescent="0.35">
      <c r="A159" s="110" t="s">
        <v>122</v>
      </c>
    </row>
    <row r="160" spans="1:1" x14ac:dyDescent="0.35">
      <c r="A160" s="110" t="s">
        <v>109</v>
      </c>
    </row>
    <row r="161" spans="1:1" x14ac:dyDescent="0.35">
      <c r="A161" s="110" t="s">
        <v>110</v>
      </c>
    </row>
    <row r="162" spans="1:1" x14ac:dyDescent="0.35">
      <c r="A162" s="110" t="s">
        <v>123</v>
      </c>
    </row>
  </sheetData>
  <pageMargins left="0.7" right="0.7" top="0.75" bottom="0.75" header="0.3" footer="0.3"/>
  <pageSetup paperSize="9" orientation="portrait" r:id="rId1"/>
  <drawing r:id="rId2"/>
  <tableParts count="6">
    <tablePart r:id="rId3"/>
    <tablePart r:id="rId4"/>
    <tablePart r:id="rId5"/>
    <tablePart r:id="rId6"/>
    <tablePart r:id="rId7"/>
    <tablePart r:id="rId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4</vt:i4>
      </vt:variant>
    </vt:vector>
  </HeadingPairs>
  <TitlesOfParts>
    <vt:vector size="4" baseType="lpstr">
      <vt:lpstr>kött</vt:lpstr>
      <vt:lpstr>mejeri</vt:lpstr>
      <vt:lpstr>ägg</vt:lpstr>
      <vt:lpstr>hage till mage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Konsumtion animalieprodukter</dc:title>
  <dc:creator>Jordbruksverket@jordbruksverket.se</dc:creator>
  <cp:lastModifiedBy>Åsa Lannhard Öberg</cp:lastModifiedBy>
  <dcterms:created xsi:type="dcterms:W3CDTF">2021-04-07T08:36:25Z</dcterms:created>
  <dcterms:modified xsi:type="dcterms:W3CDTF">2024-12-13T07:30:39Z</dcterms:modified>
</cp:coreProperties>
</file>