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Svensk försörjningsgrad och konsumtion\"/>
    </mc:Choice>
  </mc:AlternateContent>
  <xr:revisionPtr revIDLastSave="0" documentId="13_ncr:1_{A3C48C5E-7085-49C5-854B-82548A41E06E}" xr6:coauthVersionLast="36" xr6:coauthVersionMax="36" xr10:uidLastSave="{00000000-0000-0000-0000-000000000000}"/>
  <bookViews>
    <workbookView xWindow="1520" yWindow="1520" windowWidth="22560" windowHeight="13110" xr2:uid="{00000000-000D-0000-FFFF-FFFF00000000}"/>
  </bookViews>
  <sheets>
    <sheet name="kött" sheetId="1" r:id="rId1"/>
    <sheet name="mejeri" sheetId="3" r:id="rId2"/>
    <sheet name="ägg" sheetId="4" r:id="rId3"/>
    <sheet name="hage till mage" sheetId="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0" i="1" l="1"/>
  <c r="AK10" i="1"/>
  <c r="AM10" i="1" l="1"/>
  <c r="AM9" i="1"/>
  <c r="AM8" i="1"/>
  <c r="AM6" i="1"/>
  <c r="AM7" i="1"/>
  <c r="AL15" i="1"/>
  <c r="AL16" i="1"/>
  <c r="AL17" i="1"/>
  <c r="AL18" i="1"/>
  <c r="AL19" i="1"/>
  <c r="AK16" i="1"/>
  <c r="AK17" i="1"/>
  <c r="AK18" i="1"/>
  <c r="AK15" i="1"/>
  <c r="AK19" i="1" l="1"/>
  <c r="AK11" i="1" s="1"/>
  <c r="AM11" i="1" s="1"/>
  <c r="T11" i="2"/>
  <c r="U11" i="2"/>
  <c r="V11" i="2"/>
  <c r="W11" i="2"/>
  <c r="X11" i="2"/>
  <c r="Y11" i="2"/>
  <c r="Z11" i="2"/>
  <c r="AA11" i="2"/>
  <c r="AB11" i="2"/>
  <c r="AC11" i="2"/>
  <c r="AD11" i="2"/>
  <c r="AE11" i="2"/>
  <c r="AF11" i="2"/>
  <c r="AG11" i="2"/>
  <c r="AH11" i="2"/>
  <c r="AI11" i="2"/>
  <c r="AJ11" i="2"/>
  <c r="AJ19" i="1" l="1"/>
  <c r="AJ10" i="1" s="1"/>
  <c r="AJ15" i="2" l="1"/>
  <c r="AJ16" i="2"/>
  <c r="AJ17" i="2"/>
  <c r="AJ18" i="2"/>
  <c r="AJ22" i="2"/>
  <c r="AF10" i="3"/>
  <c r="AF9" i="3"/>
  <c r="AF8" i="3"/>
  <c r="AF7" i="3"/>
  <c r="AF6" i="3"/>
  <c r="AF5" i="3"/>
  <c r="AJ19" i="2" l="1"/>
  <c r="AK7" i="4"/>
  <c r="E117" i="2" l="1"/>
  <c r="F117" i="2"/>
  <c r="D117" i="2"/>
  <c r="C117" i="2"/>
  <c r="B117" i="2"/>
  <c r="F108" i="2"/>
  <c r="B108" i="2"/>
  <c r="C108" i="2"/>
  <c r="D108" i="2"/>
  <c r="E108" i="2"/>
  <c r="AI15" i="2" l="1"/>
  <c r="AI16" i="2"/>
  <c r="AI17" i="2"/>
  <c r="AI18" i="2"/>
  <c r="AI22" i="2"/>
  <c r="AI19" i="2" l="1"/>
  <c r="AI19" i="1" l="1"/>
  <c r="AI10" i="1" s="1"/>
  <c r="AJ11" i="1" l="1"/>
  <c r="F73" i="2"/>
  <c r="AH22" i="2"/>
  <c r="AH18" i="2"/>
  <c r="AH17" i="2"/>
  <c r="AH16" i="2"/>
  <c r="AH15" i="2"/>
  <c r="AH19" i="2" l="1"/>
  <c r="AH19" i="1" l="1"/>
  <c r="AH10" i="1" s="1"/>
  <c r="AI11" i="1" l="1"/>
  <c r="AH11" i="1"/>
  <c r="AG15" i="2"/>
  <c r="AG16" i="2"/>
  <c r="AG17" i="2"/>
  <c r="AG18" i="2"/>
  <c r="AG22" i="2"/>
  <c r="AJ12" i="1" l="1"/>
  <c r="AI12" i="1"/>
  <c r="AG19" i="2"/>
  <c r="AG19" i="1"/>
  <c r="AG10" i="1" s="1"/>
  <c r="G74" i="2" l="1"/>
  <c r="F109" i="2" s="1"/>
  <c r="E74" i="2"/>
  <c r="E109" i="2" s="1"/>
  <c r="D74" i="2"/>
  <c r="D109" i="2" s="1"/>
  <c r="C74" i="2"/>
  <c r="C109" i="2" s="1"/>
  <c r="B74" i="2"/>
  <c r="B109" i="2" s="1"/>
  <c r="G72" i="2"/>
  <c r="F107" i="2" s="1"/>
  <c r="E72" i="2"/>
  <c r="E107" i="2" s="1"/>
  <c r="D72" i="2"/>
  <c r="D107" i="2" s="1"/>
  <c r="C72" i="2"/>
  <c r="C107" i="2" s="1"/>
  <c r="B72" i="2"/>
  <c r="B107" i="2" s="1"/>
  <c r="G67" i="2"/>
  <c r="G60" i="2"/>
  <c r="G66" i="2" s="1"/>
  <c r="F118" i="2" s="1"/>
  <c r="F60" i="2"/>
  <c r="G59" i="2"/>
  <c r="E59" i="2"/>
  <c r="D59" i="2"/>
  <c r="C59" i="2"/>
  <c r="B59" i="2"/>
  <c r="F58" i="2"/>
  <c r="F67" i="2" s="1"/>
  <c r="F76" i="2" s="1"/>
  <c r="G57" i="2"/>
  <c r="E57" i="2"/>
  <c r="D57" i="2"/>
  <c r="C57" i="2"/>
  <c r="B57"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C22" i="2"/>
  <c r="B22"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C17" i="2"/>
  <c r="B17"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C16" i="2"/>
  <c r="B16"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C15" i="2"/>
  <c r="B15" i="2"/>
  <c r="S11" i="2"/>
  <c r="R11" i="2"/>
  <c r="Q11" i="2"/>
  <c r="P11" i="2"/>
  <c r="O11" i="2"/>
  <c r="N11" i="2"/>
  <c r="M11" i="2"/>
  <c r="L11" i="2"/>
  <c r="K11" i="2"/>
  <c r="J11" i="2"/>
  <c r="I11" i="2"/>
  <c r="H11" i="2"/>
  <c r="G11" i="2"/>
  <c r="F11" i="2"/>
  <c r="E11" i="2"/>
  <c r="D11" i="2"/>
  <c r="C11" i="2"/>
  <c r="B11" i="2"/>
  <c r="AF19" i="1"/>
  <c r="AF10" i="1" s="1"/>
  <c r="AE19" i="1"/>
  <c r="AD19" i="1"/>
  <c r="AC19" i="1"/>
  <c r="AB19" i="1"/>
  <c r="AA19" i="1"/>
  <c r="AA10" i="1" s="1"/>
  <c r="AA11" i="1" s="1"/>
  <c r="Z19" i="1"/>
  <c r="Z10" i="1" s="1"/>
  <c r="Z11" i="1" s="1"/>
  <c r="Y19" i="1"/>
  <c r="Y10" i="1" s="1"/>
  <c r="Y11" i="1" s="1"/>
  <c r="X19" i="1"/>
  <c r="X10" i="1" s="1"/>
  <c r="X11" i="1" s="1"/>
  <c r="W19" i="1"/>
  <c r="W10" i="1" s="1"/>
  <c r="W11" i="1" s="1"/>
  <c r="V19" i="1"/>
  <c r="V10" i="1" s="1"/>
  <c r="V11" i="1" s="1"/>
  <c r="U19" i="1"/>
  <c r="U10" i="1" s="1"/>
  <c r="U11" i="1" s="1"/>
  <c r="T19" i="1"/>
  <c r="T10" i="1" s="1"/>
  <c r="T11" i="1" s="1"/>
  <c r="S19" i="1"/>
  <c r="S10" i="1" s="1"/>
  <c r="R19" i="1"/>
  <c r="R10" i="1" s="1"/>
  <c r="Q19" i="1"/>
  <c r="Q10" i="1" s="1"/>
  <c r="P19" i="1"/>
  <c r="P10" i="1" s="1"/>
  <c r="P11" i="1" s="1"/>
  <c r="O19" i="1"/>
  <c r="O10" i="1" s="1"/>
  <c r="N19" i="1"/>
  <c r="N10" i="1" s="1"/>
  <c r="M19" i="1"/>
  <c r="M10" i="1" s="1"/>
  <c r="M11" i="1" s="1"/>
  <c r="L19" i="1"/>
  <c r="L10" i="1" s="1"/>
  <c r="L11" i="1" s="1"/>
  <c r="K19" i="1"/>
  <c r="K10" i="1" s="1"/>
  <c r="K11" i="1" s="1"/>
  <c r="J19" i="1"/>
  <c r="J10" i="1" s="1"/>
  <c r="J11" i="1" s="1"/>
  <c r="I19" i="1"/>
  <c r="I10" i="1" s="1"/>
  <c r="I11" i="1" s="1"/>
  <c r="H19" i="1"/>
  <c r="H10" i="1" s="1"/>
  <c r="H11" i="1" s="1"/>
  <c r="G19" i="1"/>
  <c r="G10" i="1" s="1"/>
  <c r="G11" i="1" s="1"/>
  <c r="F19" i="1"/>
  <c r="F10" i="1" s="1"/>
  <c r="F11" i="1" s="1"/>
  <c r="E19" i="1"/>
  <c r="E10" i="1" s="1"/>
  <c r="D19" i="1"/>
  <c r="D10" i="1" s="1"/>
  <c r="C19" i="1"/>
  <c r="C10" i="1" s="1"/>
  <c r="B19" i="1"/>
  <c r="B10" i="1" s="1"/>
  <c r="B11" i="1" s="1"/>
  <c r="S11" i="1"/>
  <c r="R11" i="1"/>
  <c r="Q11" i="1"/>
  <c r="O11" i="1"/>
  <c r="N11" i="1"/>
  <c r="E11" i="1"/>
  <c r="D11" i="1"/>
  <c r="C11" i="1"/>
  <c r="AB10" i="1" l="1"/>
  <c r="AB11" i="1" s="1"/>
  <c r="AB12" i="1" s="1"/>
  <c r="AC10" i="1"/>
  <c r="AC11" i="1" s="1"/>
  <c r="AD10" i="1"/>
  <c r="AD11" i="1" s="1"/>
  <c r="AE10" i="1"/>
  <c r="AE11" i="1" s="1"/>
  <c r="G75" i="2"/>
  <c r="F110" i="2" s="1"/>
  <c r="F119" i="2"/>
  <c r="G76" i="2"/>
  <c r="F111" i="2" s="1"/>
  <c r="F59" i="2"/>
  <c r="V12" i="1"/>
  <c r="F57" i="2"/>
  <c r="F66" i="2"/>
  <c r="F75" i="2" s="1"/>
  <c r="F74" i="2"/>
  <c r="I19" i="2"/>
  <c r="Q19" i="2"/>
  <c r="Y19" i="2"/>
  <c r="C19" i="2"/>
  <c r="K19" i="2"/>
  <c r="S19" i="2"/>
  <c r="AA19" i="2"/>
  <c r="M19" i="2"/>
  <c r="AC19" i="2"/>
  <c r="E19" i="2"/>
  <c r="R12" i="1"/>
  <c r="O12" i="1"/>
  <c r="W12" i="1"/>
  <c r="Z12" i="1"/>
  <c r="J12" i="1"/>
  <c r="G12" i="1"/>
  <c r="H12" i="1"/>
  <c r="P12" i="1"/>
  <c r="X12" i="1"/>
  <c r="N12" i="1"/>
  <c r="U19" i="2"/>
  <c r="D19" i="2"/>
  <c r="L19" i="2"/>
  <c r="T19" i="2"/>
  <c r="AB19" i="2"/>
  <c r="F19" i="2"/>
  <c r="V19" i="2"/>
  <c r="AD19" i="2"/>
  <c r="O19" i="2"/>
  <c r="AE19" i="2"/>
  <c r="H19" i="2"/>
  <c r="P19" i="2"/>
  <c r="X19" i="2"/>
  <c r="AF19" i="2"/>
  <c r="F72" i="2"/>
  <c r="G19" i="2"/>
  <c r="W19" i="2"/>
  <c r="B60" i="2"/>
  <c r="B61" i="2" s="1"/>
  <c r="B67" i="2" s="1"/>
  <c r="B19" i="2"/>
  <c r="J19" i="2"/>
  <c r="R19" i="2"/>
  <c r="Z19" i="2"/>
  <c r="E60" i="2"/>
  <c r="E66" i="2" s="1"/>
  <c r="N19" i="2"/>
  <c r="C60" i="2"/>
  <c r="D60" i="2"/>
  <c r="K12" i="1"/>
  <c r="L12" i="1"/>
  <c r="M12" i="1"/>
  <c r="C12" i="1"/>
  <c r="S12" i="1"/>
  <c r="D12" i="1"/>
  <c r="T12" i="1"/>
  <c r="E12" i="1"/>
  <c r="U12" i="1"/>
  <c r="F12" i="1"/>
  <c r="AA12" i="1"/>
  <c r="I12" i="1"/>
  <c r="Q12" i="1"/>
  <c r="Y12" i="1"/>
  <c r="AG11" i="1"/>
  <c r="AF11" i="1"/>
  <c r="AE12" i="1" l="1"/>
  <c r="AD12" i="1"/>
  <c r="AC12" i="1"/>
  <c r="B119" i="2"/>
  <c r="B76" i="2"/>
  <c r="B111" i="2" s="1"/>
  <c r="E118" i="2"/>
  <c r="E75" i="2"/>
  <c r="E110" i="2" s="1"/>
  <c r="AH12" i="1"/>
  <c r="B66" i="2"/>
  <c r="E61" i="2"/>
  <c r="E67" i="2" s="1"/>
  <c r="AF12" i="1"/>
  <c r="AG12" i="1"/>
  <c r="D66" i="2"/>
  <c r="D61" i="2"/>
  <c r="D67" i="2" s="1"/>
  <c r="C66" i="2"/>
  <c r="C61" i="2"/>
  <c r="C67" i="2" s="1"/>
  <c r="E119" i="2" l="1"/>
  <c r="E76" i="2"/>
  <c r="E111" i="2" s="1"/>
  <c r="B118" i="2"/>
  <c r="B75" i="2"/>
  <c r="B110" i="2" s="1"/>
  <c r="D119" i="2"/>
  <c r="D76" i="2"/>
  <c r="D111" i="2" s="1"/>
  <c r="C119" i="2"/>
  <c r="C76" i="2"/>
  <c r="C111" i="2" s="1"/>
  <c r="C118" i="2"/>
  <c r="C75" i="2"/>
  <c r="C110" i="2" s="1"/>
  <c r="D118" i="2"/>
  <c r="D75" i="2"/>
  <c r="D110" i="2" s="1"/>
</calcChain>
</file>

<file path=xl/sharedStrings.xml><?xml version="1.0" encoding="utf-8"?>
<sst xmlns="http://schemas.openxmlformats.org/spreadsheetml/2006/main" count="350" uniqueCount="135">
  <si>
    <t>Griskött</t>
  </si>
  <si>
    <t>Nötkött</t>
  </si>
  <si>
    <t>Matfågel</t>
  </si>
  <si>
    <t>Lammkött</t>
  </si>
  <si>
    <t>Övrigt kött</t>
  </si>
  <si>
    <t>Totalt</t>
  </si>
  <si>
    <t>Hästkött</t>
  </si>
  <si>
    <t>Renkött</t>
  </si>
  <si>
    <t>Viltkött</t>
  </si>
  <si>
    <t>Inälvor</t>
  </si>
  <si>
    <t>Totalkonsumtion i slaktad vikt av allt kött från 1990, kg/capita</t>
  </si>
  <si>
    <t>Konsumtion "på gaffeln" av nöt/gris/lamm/övrigt kött från 1990 i relation till kostrådet, gram/person/vecka</t>
  </si>
  <si>
    <t>Konsumtion griskött</t>
  </si>
  <si>
    <t>Konsumtion nötkött</t>
  </si>
  <si>
    <t>Konsumtion lammkött</t>
  </si>
  <si>
    <t>Rött kött "på gaffeln"</t>
  </si>
  <si>
    <t>Kyckling "på gaffeln"</t>
  </si>
  <si>
    <t>Beräkning av kedjan levande djur - konsumtion utifrån vår totalkonsumtion 2010, kg/capita</t>
  </si>
  <si>
    <t>Gris</t>
  </si>
  <si>
    <t>Nöt</t>
  </si>
  <si>
    <t>Lamm</t>
  </si>
  <si>
    <t>Rött kött</t>
  </si>
  <si>
    <t>Levande vikt</t>
  </si>
  <si>
    <t>Slaktad vikt = totalkonsumtion</t>
  </si>
  <si>
    <t>Försäljning i detaljhandeln</t>
  </si>
  <si>
    <t>Redo för tillagning = rå vikt</t>
  </si>
  <si>
    <t>På gaffeln = slutkonsumtion</t>
  </si>
  <si>
    <t>Matvaneundersökningen gjordes av Livsmedelsverket 2010, därför utgår beräkningen av verklig konsumtion från det året.</t>
  </si>
  <si>
    <t>rå vikt/slaktad vikt</t>
  </si>
  <si>
    <t>Dessa fasta schablontal räknas ut för att tillämpas på slaktad vikt andra år.</t>
  </si>
  <si>
    <t>på gaffeln/slaktad vikt</t>
  </si>
  <si>
    <t>Slaktad vikt</t>
  </si>
  <si>
    <t>Försäljning</t>
  </si>
  <si>
    <t>Rå vikt</t>
  </si>
  <si>
    <t xml:space="preserve">På gaffeln </t>
  </si>
  <si>
    <t>Totalkonsumtion av mejeriprodukter, kg/capita</t>
  </si>
  <si>
    <t>Mjölkekvivalenter</t>
  </si>
  <si>
    <t>Mjölk</t>
  </si>
  <si>
    <t>Grädde</t>
  </si>
  <si>
    <t>Syrade produkter</t>
  </si>
  <si>
    <t>Smör</t>
  </si>
  <si>
    <t>Ost</t>
  </si>
  <si>
    <t xml:space="preserve">Beräkningen av skaläggsekvivalenter bygger på fasta omräkningstal för konsumtionen av andra äggprodukter än skalägg, t.ex. äggpulver, till skalägg. </t>
  </si>
  <si>
    <t>Beräkningar för konsumtionen av kött från hage till mage, förklaring till beräkningarna finns längst ner i dokumentet</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</si>
  <si>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</si>
  <si>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</si>
  <si>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</si>
  <si>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</si>
  <si>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</si>
  <si>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</si>
  <si>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</si>
  <si>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</si>
  <si>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</si>
  <si>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</si>
  <si>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</si>
  <si>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</si>
  <si>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</si>
  <si>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</si>
  <si>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</si>
  <si>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</si>
  <si>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</si>
  <si>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</si>
  <si>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</si>
  <si>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</si>
  <si>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</si>
  <si>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</si>
  <si>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</si>
  <si>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</si>
  <si>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</si>
  <si>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</si>
  <si>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</si>
  <si>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</si>
  <si>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</si>
  <si>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</si>
  <si>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</si>
  <si>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Köttslag</t>
  </si>
  <si>
    <t>Konsumtionsnivå</t>
  </si>
  <si>
    <t>Produktkategori</t>
  </si>
  <si>
    <t>förändring föregående år</t>
  </si>
  <si>
    <t>Köttslag, kg/capita</t>
  </si>
  <si>
    <t>Övrigt kött, kg/capita</t>
  </si>
  <si>
    <t>Totalkonsumtion av kött i slaktad vikt, kg/capita</t>
  </si>
  <si>
    <t xml:space="preserve">Observera att totalkonsumtionen av kött visar slaktad vikt, tumregeln är att halvera totalkonsumtionen för att få fram ett ungefärligt mått på den kvantitet som hamnar på tallriken. </t>
  </si>
  <si>
    <t>2021</t>
  </si>
  <si>
    <t xml:space="preserve">Beräkningen av mjölkekvivalenter bygger på fasta omräkningstal för konsumtionen av andra mejeriprodukter  till mjölk. Det är ett grovt sätt att räkna ut en samlad konsumtion av mejeriprodukter. </t>
  </si>
  <si>
    <t>Fårkött</t>
  </si>
  <si>
    <t>Får</t>
  </si>
  <si>
    <t>2022</t>
  </si>
  <si>
    <t xml:space="preserve">Det är ett grovt sätt att räkna ut en samlad konsumtion av ägg. Ägginnehållet i förädlade livsmedel som bakverk och liknande som importeras eller exporteras ingår inte i beräkningen.  </t>
  </si>
  <si>
    <t>Äggekvivalenter</t>
  </si>
  <si>
    <t>Totalkonsumtion av ägg, kg/capita</t>
  </si>
  <si>
    <t xml:space="preserve">Vår konsumtion av färska ägg utgör de flexta år mellan 80-85 procent av den totala konsumtionen av ägg. Resterande ägg används som ingrediens i olika livsmedel. </t>
  </si>
  <si>
    <t>Läs mer om den här omräkningen under fliken "hage till mage".</t>
  </si>
  <si>
    <t>Information om beräkningarna av förhållandet mellan totalkonsumtion, verklig konsumtion "på gaffeln" och kostråd:</t>
  </si>
  <si>
    <t xml:space="preserve">Detta schablontal används även för andra år. </t>
  </si>
  <si>
    <t>Information om beräkningarna av kedjan från totalkonsumtion upp till levande vikt samt ner till konsumtion "på gaffeln":</t>
  </si>
  <si>
    <t>Information om den teoretiska uppdelningen av konsumtionen i rå vikt och på gaffeln på olika köttslag:</t>
  </si>
  <si>
    <t>Den verkliga konsumtionen på 625 gram dividerat med totalkonsumtionen på 1 304 gram ger följande förhållande för rött kött: den verkliga konsumtionen=47,9 procent av totalkonsumtionen.</t>
  </si>
  <si>
    <t>Utgångspunkt i beräkningen av de tre första nivåerna är totalkonsumtionen i slaktad vikt.</t>
  </si>
  <si>
    <t xml:space="preserve">Den levande vikten beräknas via Jordbruksverkets omräkningstal för nöt och övrigt kött (0,5), gris och matfågel (0,75), lamm (0,45). </t>
  </si>
  <si>
    <t>Försäljningsvikten beräknas via EU-kommissionens omräkningstal från slaktad vikt till försåld vikt för nöt (0,7), gris (0,78), lamm, fågel och övrigt kött (0,88).</t>
  </si>
  <si>
    <t xml:space="preserve">Utgångspunkt i beräkningen av de två sista nivåerna är Livsmedelverkets matvaneundersökning 2010 för tillagad vikt, ett snitt för vuxna män och kvinnor (18-80 år). </t>
  </si>
  <si>
    <t>Det vi spetsade på gaffeln i tillagad vikt 2010 var 40,3 kg uppdelat på 32,5 kg rött kött och korv samt 7,8 kg kyckling.</t>
  </si>
  <si>
    <t>Livsmedelsverket räknar upp denna vikt till 50-55 kg kött i rå vikt totalt per person och år, uppjustering sker både för vätskeförlust och annat bortfall mellan tillagning och konsumtion samt för underrapportering.</t>
  </si>
  <si>
    <t xml:space="preserve">Fördelningen av vår konsumtion i rå vikt/tillagad vikt 2010 fördelas på de fyra grupperna rött kött utifrån den procentuella fördelningen i totalkonsumtionsledet (alltså slaktad vikt) eftersom detta är den officiella statistiknivån. </t>
  </si>
  <si>
    <r>
      <t xml:space="preserve">När talen för rå vikt och "på gaffeln" ska beräknas för ären före och efter 2010 multipliceras slaktad vikt med det aktuella schablontalet för omräkning till rå vikt </t>
    </r>
    <r>
      <rPr>
        <i/>
        <sz val="10.5"/>
        <color rgb="FF000000"/>
        <rFont val="Arial"/>
        <family val="2"/>
        <scheme val="minor"/>
      </rPr>
      <t xml:space="preserve">(62,4% för rött kött och 55,2% för kyckling) </t>
    </r>
    <r>
      <rPr>
        <sz val="10.5"/>
        <color rgb="FF000000"/>
        <rFont val="Arial"/>
        <family val="2"/>
        <scheme val="minor"/>
      </rPr>
      <t xml:space="preserve">och "på gaffeln" </t>
    </r>
    <r>
      <rPr>
        <i/>
        <sz val="10.5"/>
        <color rgb="FF000000"/>
        <rFont val="Arial"/>
        <family val="2"/>
        <scheme val="minor"/>
      </rPr>
      <t>(47,9% för rött kött och 42,4% för kyckling)</t>
    </r>
    <r>
      <rPr>
        <sz val="10.5"/>
        <color rgb="FF000000"/>
        <rFont val="Arial"/>
        <family val="2"/>
        <scheme val="minor"/>
      </rPr>
      <t>.</t>
    </r>
  </si>
  <si>
    <t>2023</t>
  </si>
  <si>
    <t xml:space="preserve">Matvaneundersökningen gjordes 2010-2011 och i den uppgav den genomsnittliga vuxna personen att hen åt 625 gram rött kött och korv per vecka. </t>
  </si>
  <si>
    <t xml:space="preserve">Totalkonsumtionen av rött kött 2010 var 67,8 kg/capita=1 304 gram/person/vecka. </t>
  </si>
  <si>
    <t xml:space="preserve">Detta genomsnitt tillämpas även på den yngre och äldre befolkningen i Sverige. </t>
  </si>
  <si>
    <t xml:space="preserve">Om vi antar att den råa vikten är 52,5 kg och fördelar det vi spetsar på gaffeln med samma procentuella tal i ledet innan blir konsumtion i rå vikt 42,3 kg rött kött och korv samt 10,2 kg kyckling. </t>
  </si>
  <si>
    <t xml:space="preserve">När en ny matvaneundersökning för vuxna publiceras så småningom görs schablontalen om. </t>
  </si>
  <si>
    <t>Matvaneundersökningen summerar allt rött kött så vi antar att det är en summering av nöt, gris, lamm och övrigt kött. För att beräkna fördelningen på dessa kategorier av det röda köttet i rå vikt samt i tillagad vikt har följande antagits:</t>
  </si>
  <si>
    <t>Teoretiskt utbyte från levande vikt till konsumerad vikt utifrån 1 kg levande vikt</t>
  </si>
  <si>
    <t>2024</t>
  </si>
  <si>
    <t>2024/2023</t>
  </si>
  <si>
    <t>Beräkning av kedjan levande djur - konsumtion utifrån vår totalkonsumtion 2024, kg/capita</t>
  </si>
  <si>
    <t>24/23</t>
  </si>
  <si>
    <t xml:space="preserve">*Konsumtionen av mjölkpulver visas inte i den här tabellen, eftersom siffran blir negativ de flesta år på grund av stora och varierande lagernivåer.  </t>
  </si>
  <si>
    <t xml:space="preserve">I beräkningen antas att det tidigare kostrådet som lanserades 2015, på 500 gram per person och år, gäller mellan 1990 och 2024. Från 2025 görs en revideringen till 350 gram. </t>
  </si>
  <si>
    <t>Skillnaden kan bero både på felaktig rapportering i enkäterna och på det försvinner mer från en kyckling mellan slaktad vikt och slutkonsumtion än vad det gör för för övriga köttslag.</t>
  </si>
  <si>
    <t xml:space="preserve">Att schablontalen är olika för kyckling och rött kött beror på att de utgår från förhållandet mellan matvaneunderökningens resultat och slaktad vikt.  </t>
  </si>
  <si>
    <t xml:space="preserve">Kyckling säljs t.ex. oftare med ben än vad nöt och gris gör, å andra sidan är utbytet mellan levande vikt och slaktad vikt betydligt högre för en kyckling än för ett nötkreatur. </t>
  </si>
  <si>
    <r>
      <t xml:space="preserve">Det procentuella förhållandet 2010 mellan rå vikt och slaktad vikt </t>
    </r>
    <r>
      <rPr>
        <i/>
        <sz val="10.5"/>
        <color rgb="FF000000"/>
        <rFont val="Arial"/>
        <family val="2"/>
        <scheme val="minor"/>
      </rPr>
      <t xml:space="preserve">(62,4% för rött kött och 55,2% för kyckling) </t>
    </r>
    <r>
      <rPr>
        <sz val="10.5"/>
        <color rgb="FF000000"/>
        <rFont val="Arial"/>
        <family val="2"/>
        <scheme val="minor"/>
      </rPr>
      <t xml:space="preserve">samt det procentuella förhållandet 2010 mellan "på gaffeln" och slaktad vikt </t>
    </r>
    <r>
      <rPr>
        <i/>
        <sz val="10.5"/>
        <color rgb="FF000000"/>
        <rFont val="Arial"/>
        <family val="2"/>
        <scheme val="minor"/>
      </rPr>
      <t>(47,9% för rött kött och 42,4% för kyckling)</t>
    </r>
    <r>
      <rPr>
        <sz val="10.5"/>
        <color rgb="FF000000"/>
        <rFont val="Arial"/>
        <family val="2"/>
        <scheme val="minor"/>
      </rPr>
      <t xml:space="preserve"> antas gälla även andra år, vilket innebär att konsumtionen i rå vikt och på gaffeln kan översättas från slaktad vikt även bakåt och framåt i tiden. </t>
    </r>
  </si>
  <si>
    <t xml:space="preserve">På så vis följer verklig konsumtion med i utvecklingen av de årliga siffrorna för slaktad vikt. </t>
  </si>
  <si>
    <t>NNR 2023 &amp; kostråd från 2025</t>
  </si>
  <si>
    <t>Kostråd till och med 2024</t>
  </si>
  <si>
    <t xml:space="preserve">Observera! Den 28 april 2025 lanserades nya kostråd som bland annat innebar en justering av rekommendationen för rött kött och charkprodukter från 500 till 350 gram  per person och vecka. Nivån för kostrådet kommer således att sänkas i vår graf när den uppdateras med siffror för 2025. </t>
  </si>
  <si>
    <t>Livsmedelsverkets kostråd till och med 2024</t>
  </si>
  <si>
    <t>Livsmedelsverkets kostråd från och med 2025</t>
  </si>
  <si>
    <t>Med utgångspunkt i 2010 års förhållande mellan totalkonsumtion och konsumtion "på gaffeln" av nöt, gris, lamm och övrigt kött kan man räkna fram ett teoretiskt förhållande mellan konsumtion och kostråd för rött kött både bakåt och framåt i tiden. Följande utgångspunkter gäller:</t>
  </si>
  <si>
    <t xml:space="preserve">Livsmedelsverkets kostråd från 2025 innehåller en rekommendation att inte äta mer än 350 gram rött kött och charkprodukter per vecka, mellan 2015 och 2024 var rekommendationen högst 500 gramper person och vecka. </t>
  </si>
  <si>
    <t>2024-Q1</t>
  </si>
  <si>
    <t>2025-Q1</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</si>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</sst>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0.000000"/>
  </numFmts>
  <fonts count="26" x14ac:knownFonts="1">
    <font>
      <sz val="11"/>
      <color theme="1"/>
      <name val="Arial"/>
      <family val="2"/>
      <scheme val="minor"/>
    </font>
    <font>
      <sz val="11"/>
      <color theme="1"/>
      <name val="Arial"/>
      <family val="2"/>
      <scheme val="minor"/>
    </font>
    <font>
      <b/>
      <sz val="14"/>
      <color theme="1"/>
      <name val="Arial"/>
      <family val="2"/>
      <scheme val="major"/>
    </font>
    <font>
      <sz val="11"/>
      <color theme="1"/>
      <name val="Arial"/>
      <family val="2"/>
      <scheme val="major"/>
    </font>
    <font>
      <i/>
      <sz val="11"/>
      <color theme="1"/>
      <name val="Arial"/>
      <family val="2"/>
      <scheme val="major"/>
    </font>
    <font>
      <b/>
      <sz val="12"/>
      <name val="Arial"/>
      <family val="2"/>
      <scheme val="major"/>
    </font>
    <font>
      <b/>
      <i/>
      <sz val="12"/>
      <name val="Arial"/>
      <family val="2"/>
      <scheme val="major"/>
    </font>
    <font>
      <b/>
      <sz val="11"/>
      <color theme="1"/>
      <name val="Arial"/>
      <family val="2"/>
      <scheme val="major"/>
    </font>
    <font>
      <b/>
      <sz val="10"/>
      <name val="Arial"/>
      <family val="2"/>
      <scheme val="major"/>
    </font>
    <font>
      <sz val="12"/>
      <name val="Arial"/>
      <family val="2"/>
      <scheme val="major"/>
    </font>
    <font>
      <sz val="12"/>
      <color theme="1"/>
      <name val="Arial"/>
      <family val="2"/>
      <scheme val="major"/>
    </font>
    <font>
      <i/>
      <sz val="12"/>
      <color theme="1"/>
      <name val="Arial"/>
      <family val="2"/>
      <scheme val="major"/>
    </font>
    <font>
      <b/>
      <sz val="12"/>
      <color theme="1"/>
      <name val="Arial"/>
      <family val="2"/>
      <scheme val="major"/>
    </font>
    <font>
      <i/>
      <sz val="12"/>
      <name val="Arial"/>
      <family val="2"/>
      <scheme val="major"/>
    </font>
    <font>
      <i/>
      <sz val="10"/>
      <name val="Arial"/>
      <family val="2"/>
      <scheme val="major"/>
    </font>
    <font>
      <sz val="10"/>
      <name val="Arial"/>
      <family val="2"/>
      <scheme val="major"/>
    </font>
    <font>
      <sz val="11"/>
      <name val="Arial"/>
      <family val="2"/>
      <scheme val="major"/>
    </font>
    <font>
      <b/>
      <sz val="11"/>
      <name val="Arial"/>
      <family val="2"/>
      <scheme val="major"/>
    </font>
    <font>
      <b/>
      <sz val="13"/>
      <color theme="1"/>
      <name val="Arial"/>
      <family val="2"/>
      <scheme val="major"/>
    </font>
    <font>
      <b/>
      <i/>
      <sz val="12"/>
      <color theme="1"/>
      <name val="Arial"/>
      <family val="2"/>
      <scheme val="major"/>
    </font>
    <font>
      <b/>
      <sz val="10.5"/>
      <color rgb="FF000000"/>
      <name val="Arial"/>
      <family val="2"/>
      <scheme val="minor"/>
    </font>
    <font>
      <sz val="10.5"/>
      <color rgb="FF000000"/>
      <name val="Arial"/>
      <family val="2"/>
      <scheme val="minor"/>
    </font>
    <font>
      <i/>
      <sz val="10.5"/>
      <color rgb="FF000000"/>
      <name val="Arial"/>
      <family val="2"/>
      <scheme val="minor"/>
    </font>
    <font>
      <b/>
      <i/>
      <sz val="10.5"/>
      <color rgb="FF000000"/>
      <name val="Arial"/>
      <family val="2"/>
      <scheme val="minor"/>
    </font>
    <font>
      <b/>
      <i/>
      <sz val="10"/>
      <color theme="1"/>
      <name val="Arial"/>
      <family val="2"/>
      <scheme val="major"/>
    </font>
    <font>
      <sz val="10.5"/>
      <color theme="1"/>
      <name val="Arial"/>
      <family val="2"/>
      <scheme val="major"/>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s>
  <borders count="11">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left"/>
    </xf>
    <xf numFmtId="0" fontId="5" fillId="0" borderId="0" xfId="0" applyFont="1" applyBorder="1" applyAlignment="1">
      <alignment horizontal="left"/>
    </xf>
    <xf numFmtId="0" fontId="7" fillId="0" borderId="0" xfId="0" applyFont="1"/>
    <xf numFmtId="0" fontId="8" fillId="0" borderId="0" xfId="0" applyFont="1"/>
    <xf numFmtId="0" fontId="9" fillId="0" borderId="0" xfId="0" applyFont="1" applyAlignment="1" applyProtection="1">
      <alignment horizontal="left"/>
      <protection locked="0"/>
    </xf>
    <xf numFmtId="164" fontId="10" fillId="0" borderId="0" xfId="0" applyNumberFormat="1" applyFont="1" applyAlignment="1" applyProtection="1">
      <alignment horizontal="right"/>
      <protection locked="0"/>
    </xf>
    <xf numFmtId="164" fontId="9" fillId="0" borderId="0" xfId="0" applyNumberFormat="1" applyFont="1"/>
    <xf numFmtId="164" fontId="10" fillId="0" borderId="0" xfId="0" applyNumberFormat="1" applyFont="1"/>
    <xf numFmtId="164" fontId="10" fillId="0" borderId="0" xfId="0" applyNumberFormat="1" applyFont="1" applyBorder="1"/>
    <xf numFmtId="164" fontId="10" fillId="0" borderId="0" xfId="0" applyNumberFormat="1" applyFont="1" applyFill="1"/>
    <xf numFmtId="165" fontId="11" fillId="0" borderId="0" xfId="1" applyNumberFormat="1" applyFont="1"/>
    <xf numFmtId="164" fontId="3" fillId="0" borderId="0" xfId="0" applyNumberFormat="1" applyFont="1"/>
    <xf numFmtId="0" fontId="9" fillId="0" borderId="0" xfId="0" applyFont="1" applyFill="1" applyAlignment="1" applyProtection="1">
      <alignment horizontal="left"/>
      <protection locked="0"/>
    </xf>
    <xf numFmtId="164" fontId="10" fillId="0" borderId="0" xfId="0" applyNumberFormat="1" applyFont="1" applyFill="1" applyAlignment="1" applyProtection="1">
      <alignment horizontal="right"/>
      <protection locked="0"/>
    </xf>
    <xf numFmtId="0" fontId="3" fillId="0" borderId="0" xfId="0" applyFont="1" applyFill="1"/>
    <xf numFmtId="0" fontId="5" fillId="0" borderId="0" xfId="0" applyFont="1" applyAlignment="1" applyProtection="1">
      <alignment horizontal="left"/>
      <protection locked="0"/>
    </xf>
    <xf numFmtId="164" fontId="12" fillId="0" borderId="0" xfId="0" applyNumberFormat="1" applyFont="1" applyFill="1"/>
    <xf numFmtId="164" fontId="12" fillId="0" borderId="0" xfId="0" applyNumberFormat="1" applyFont="1" applyFill="1" applyBorder="1"/>
    <xf numFmtId="164" fontId="7" fillId="0" borderId="0" xfId="0" applyNumberFormat="1" applyFont="1"/>
    <xf numFmtId="0" fontId="13" fillId="0" borderId="0" xfId="0" applyFont="1" applyAlignment="1" applyProtection="1">
      <alignment horizontal="left"/>
      <protection locked="0"/>
    </xf>
    <xf numFmtId="164" fontId="11" fillId="0" borderId="0" xfId="0" applyNumberFormat="1" applyFont="1"/>
    <xf numFmtId="0" fontId="14" fillId="0" borderId="0" xfId="0" applyFont="1" applyAlignment="1" applyProtection="1">
      <alignment horizontal="left"/>
      <protection locked="0"/>
    </xf>
    <xf numFmtId="1" fontId="4" fillId="0" borderId="0" xfId="0" applyNumberFormat="1" applyFont="1"/>
    <xf numFmtId="165" fontId="4" fillId="0" borderId="0" xfId="1" applyNumberFormat="1" applyFont="1"/>
    <xf numFmtId="0" fontId="5" fillId="2" borderId="1" xfId="0" applyFont="1" applyFill="1" applyBorder="1" applyAlignment="1">
      <alignment horizontal="left"/>
    </xf>
    <xf numFmtId="0" fontId="5" fillId="2" borderId="0" xfId="0" applyFont="1" applyFill="1" applyBorder="1" applyAlignment="1">
      <alignment horizontal="left"/>
    </xf>
    <xf numFmtId="164" fontId="9" fillId="0" borderId="0" xfId="0" applyNumberFormat="1" applyFont="1" applyFill="1" applyAlignment="1" applyProtection="1">
      <alignment horizontal="right"/>
      <protection locked="0"/>
    </xf>
    <xf numFmtId="164" fontId="9" fillId="0" borderId="0" xfId="0" applyNumberFormat="1" applyFont="1" applyFill="1"/>
    <xf numFmtId="164" fontId="9" fillId="0" borderId="0" xfId="0" applyNumberFormat="1" applyFont="1" applyAlignment="1" applyProtection="1">
      <alignment horizontal="right"/>
      <protection locked="0"/>
    </xf>
    <xf numFmtId="164" fontId="5" fillId="0" borderId="0" xfId="0" applyNumberFormat="1" applyFont="1"/>
    <xf numFmtId="164" fontId="5" fillId="0" borderId="0" xfId="0" applyNumberFormat="1" applyFont="1" applyFill="1"/>
    <xf numFmtId="164" fontId="3" fillId="0" borderId="0" xfId="0" applyNumberFormat="1" applyFont="1" applyFill="1"/>
    <xf numFmtId="0" fontId="15" fillId="0" borderId="0" xfId="0" applyFont="1" applyAlignment="1" applyProtection="1">
      <alignment horizontal="left"/>
      <protection locked="0"/>
    </xf>
    <xf numFmtId="164" fontId="3"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0" fontId="7" fillId="0" borderId="0" xfId="0" applyFont="1" applyFill="1"/>
    <xf numFmtId="0" fontId="3" fillId="0" borderId="0" xfId="0" applyFont="1" applyFill="1" applyBorder="1"/>
    <xf numFmtId="164" fontId="3" fillId="0" borderId="0" xfId="0" applyNumberFormat="1" applyFont="1" applyFill="1" applyBorder="1"/>
    <xf numFmtId="9" fontId="3" fillId="0" borderId="0" xfId="1" applyFont="1"/>
    <xf numFmtId="3" fontId="3" fillId="0" borderId="0" xfId="0" applyNumberFormat="1" applyFont="1" applyBorder="1"/>
    <xf numFmtId="0" fontId="7" fillId="0" borderId="0" xfId="0" applyFont="1" applyBorder="1"/>
    <xf numFmtId="0" fontId="3" fillId="0" borderId="0" xfId="0" applyFont="1" applyBorder="1"/>
    <xf numFmtId="164" fontId="3" fillId="0" borderId="0" xfId="0" applyNumberFormat="1" applyFont="1" applyBorder="1"/>
    <xf numFmtId="9" fontId="7" fillId="0" borderId="0" xfId="1" applyFont="1"/>
    <xf numFmtId="164" fontId="3" fillId="0" borderId="0" xfId="0" applyNumberFormat="1" applyFont="1" applyFill="1" applyAlignment="1"/>
    <xf numFmtId="166" fontId="3" fillId="0" borderId="0" xfId="0" applyNumberFormat="1" applyFont="1"/>
    <xf numFmtId="3" fontId="3" fillId="0" borderId="0" xfId="0" applyNumberFormat="1" applyFont="1" applyFill="1" applyBorder="1"/>
    <xf numFmtId="3" fontId="7" fillId="0" borderId="0" xfId="0" applyNumberFormat="1" applyFont="1" applyFill="1" applyBorder="1"/>
    <xf numFmtId="167" fontId="3" fillId="0" borderId="0" xfId="0" applyNumberFormat="1" applyFont="1" applyFill="1" applyBorder="1"/>
    <xf numFmtId="1" fontId="7" fillId="0" borderId="0" xfId="0" applyNumberFormat="1" applyFont="1" applyFill="1" applyBorder="1"/>
    <xf numFmtId="1" fontId="3" fillId="0" borderId="0" xfId="0" applyNumberFormat="1" applyFont="1" applyFill="1" applyBorder="1"/>
    <xf numFmtId="164" fontId="8" fillId="0" borderId="0" xfId="0" applyNumberFormat="1" applyFont="1" applyFill="1" applyBorder="1"/>
    <xf numFmtId="167" fontId="8" fillId="0" borderId="0" xfId="0" applyNumberFormat="1" applyFont="1" applyFill="1" applyBorder="1"/>
    <xf numFmtId="1" fontId="8" fillId="0" borderId="0" xfId="0" applyNumberFormat="1" applyFont="1" applyFill="1" applyBorder="1"/>
    <xf numFmtId="164" fontId="8" fillId="0" borderId="0" xfId="0" applyNumberFormat="1" applyFont="1"/>
    <xf numFmtId="0" fontId="3" fillId="0" borderId="0" xfId="0" applyFont="1" applyFill="1" applyAlignment="1">
      <alignment horizontal="center"/>
    </xf>
    <xf numFmtId="0" fontId="15" fillId="0" borderId="0" xfId="0" applyFont="1"/>
    <xf numFmtId="0" fontId="16" fillId="0" borderId="0" xfId="0" applyFont="1" applyAlignment="1">
      <alignment horizontal="left"/>
    </xf>
    <xf numFmtId="0" fontId="17" fillId="0" borderId="0" xfId="0" applyFont="1" applyAlignment="1">
      <alignment horizontal="left"/>
    </xf>
    <xf numFmtId="0" fontId="17" fillId="0" borderId="0" xfId="0" applyFont="1" applyBorder="1" applyAlignment="1">
      <alignment horizontal="left"/>
    </xf>
    <xf numFmtId="164" fontId="3" fillId="0" borderId="0" xfId="0" applyNumberFormat="1" applyFont="1" applyAlignment="1">
      <alignment horizontal="center"/>
    </xf>
    <xf numFmtId="164" fontId="3" fillId="0" borderId="0" xfId="0" applyNumberFormat="1" applyFont="1" applyBorder="1" applyAlignment="1">
      <alignment horizontal="center"/>
    </xf>
    <xf numFmtId="164" fontId="16" fillId="0" borderId="0" xfId="0" applyNumberFormat="1" applyFont="1" applyAlignment="1">
      <alignment horizontal="center"/>
    </xf>
    <xf numFmtId="0" fontId="18" fillId="0" borderId="0" xfId="0" applyFont="1"/>
    <xf numFmtId="0" fontId="10" fillId="0" borderId="0" xfId="0" applyFont="1"/>
    <xf numFmtId="0" fontId="19" fillId="0" borderId="0" xfId="0" applyFont="1"/>
    <xf numFmtId="0" fontId="5" fillId="0" borderId="0" xfId="0" applyFont="1" applyAlignment="1">
      <alignment horizontal="center"/>
    </xf>
    <xf numFmtId="0" fontId="9" fillId="0" borderId="0" xfId="0" applyFont="1" applyAlignment="1">
      <alignment horizontal="center"/>
    </xf>
    <xf numFmtId="1" fontId="10" fillId="0" borderId="0" xfId="0" applyNumberFormat="1" applyFont="1"/>
    <xf numFmtId="0" fontId="12" fillId="0" borderId="0" xfId="0" applyFont="1"/>
    <xf numFmtId="1" fontId="12" fillId="0" borderId="0" xfId="0" applyNumberFormat="1" applyFont="1"/>
    <xf numFmtId="0" fontId="11" fillId="0" borderId="0" xfId="0" applyFont="1"/>
    <xf numFmtId="9" fontId="10" fillId="0" borderId="0" xfId="1" applyNumberFormat="1" applyFont="1"/>
    <xf numFmtId="0" fontId="12" fillId="0" borderId="0" xfId="0" applyFont="1" applyBorder="1"/>
    <xf numFmtId="0" fontId="10" fillId="0" borderId="0" xfId="0" applyFont="1" applyBorder="1"/>
    <xf numFmtId="0" fontId="9" fillId="0" borderId="0" xfId="0" applyFont="1" applyBorder="1" applyAlignment="1">
      <alignment horizontal="center"/>
    </xf>
    <xf numFmtId="0" fontId="5" fillId="0" borderId="0" xfId="0" applyFont="1" applyBorder="1" applyAlignment="1">
      <alignment horizontal="left" wrapText="1"/>
    </xf>
    <xf numFmtId="0" fontId="5" fillId="0" borderId="0" xfId="0" applyFont="1" applyFill="1" applyBorder="1" applyAlignment="1">
      <alignment horizontal="left" wrapText="1"/>
    </xf>
    <xf numFmtId="164" fontId="10" fillId="0" borderId="0" xfId="0" applyNumberFormat="1" applyFont="1" applyBorder="1" applyAlignment="1">
      <alignment horizontal="center"/>
    </xf>
    <xf numFmtId="0" fontId="10" fillId="0" borderId="0" xfId="0" applyFont="1" applyFill="1" applyBorder="1"/>
    <xf numFmtId="164" fontId="10" fillId="0" borderId="0" xfId="0" applyNumberFormat="1" applyFont="1" applyFill="1" applyBorder="1" applyAlignment="1">
      <alignment horizontal="center"/>
    </xf>
    <xf numFmtId="0" fontId="10" fillId="0" borderId="0" xfId="0" applyFont="1" applyFill="1" applyBorder="1" applyAlignment="1">
      <alignment horizontal="center"/>
    </xf>
    <xf numFmtId="164" fontId="11" fillId="0" borderId="0" xfId="0" applyNumberFormat="1" applyFont="1" applyFill="1" applyBorder="1" applyAlignment="1">
      <alignment horizontal="center"/>
    </xf>
    <xf numFmtId="0" fontId="11" fillId="0" borderId="0" xfId="0" applyFont="1" applyBorder="1" applyAlignment="1">
      <alignment horizontal="left"/>
    </xf>
    <xf numFmtId="0" fontId="9" fillId="0" borderId="0" xfId="0" applyFont="1" applyFill="1" applyBorder="1"/>
    <xf numFmtId="164" fontId="11" fillId="0" borderId="0" xfId="0" applyNumberFormat="1" applyFont="1" applyBorder="1" applyAlignment="1">
      <alignment horizontal="center"/>
    </xf>
    <xf numFmtId="0" fontId="11" fillId="0" borderId="0" xfId="0" applyFont="1" applyBorder="1" applyAlignment="1">
      <alignment horizontal="center" wrapText="1"/>
    </xf>
    <xf numFmtId="165" fontId="11" fillId="0" borderId="0" xfId="1" applyNumberFormat="1" applyFont="1" applyBorder="1" applyAlignment="1">
      <alignment horizontal="center"/>
    </xf>
    <xf numFmtId="165" fontId="11" fillId="0" borderId="0" xfId="1" applyNumberFormat="1" applyFont="1" applyAlignment="1">
      <alignment horizontal="center"/>
    </xf>
    <xf numFmtId="164" fontId="11" fillId="0" borderId="0" xfId="0" applyNumberFormat="1" applyFont="1" applyFill="1" applyBorder="1"/>
    <xf numFmtId="0" fontId="11" fillId="0" borderId="0" xfId="0" applyFont="1" applyFill="1" applyBorder="1" applyAlignment="1">
      <alignment horizontal="center" wrapText="1"/>
    </xf>
    <xf numFmtId="9" fontId="10" fillId="0" borderId="0" xfId="1" applyFont="1" applyFill="1" applyAlignment="1">
      <alignment horizontal="center"/>
    </xf>
    <xf numFmtId="0" fontId="11" fillId="0" borderId="0" xfId="0" applyFont="1" applyBorder="1"/>
    <xf numFmtId="0" fontId="12" fillId="0" borderId="0" xfId="0" applyFont="1" applyBorder="1" applyAlignment="1">
      <alignment horizontal="center"/>
    </xf>
    <xf numFmtId="0" fontId="12" fillId="0" borderId="0" xfId="0" applyFont="1" applyBorder="1" applyAlignment="1">
      <alignment horizontal="center" wrapText="1"/>
    </xf>
    <xf numFmtId="2" fontId="10" fillId="0" borderId="0" xfId="0" applyNumberFormat="1" applyFont="1" applyFill="1" applyBorder="1" applyAlignment="1">
      <alignment horizontal="center"/>
    </xf>
    <xf numFmtId="0" fontId="10" fillId="0" borderId="0" xfId="0" applyFont="1" applyAlignment="1">
      <alignment horizontal="center"/>
    </xf>
    <xf numFmtId="2" fontId="10" fillId="0" borderId="0" xfId="0" applyNumberFormat="1" applyFont="1" applyAlignment="1">
      <alignment horizontal="center"/>
    </xf>
    <xf numFmtId="2" fontId="10" fillId="0" borderId="0" xfId="0" applyNumberFormat="1" applyFont="1" applyBorder="1" applyAlignment="1">
      <alignment horizontal="center"/>
    </xf>
    <xf numFmtId="165" fontId="11" fillId="3" borderId="3" xfId="1" applyNumberFormat="1" applyFont="1" applyFill="1" applyBorder="1"/>
    <xf numFmtId="0" fontId="20" fillId="0" borderId="0" xfId="0" applyFont="1"/>
    <xf numFmtId="0" fontId="21" fillId="0" borderId="0" xfId="0" applyFont="1"/>
    <xf numFmtId="0" fontId="23" fillId="0" borderId="0" xfId="0" applyFont="1"/>
    <xf numFmtId="0" fontId="6" fillId="2" borderId="3" xfId="0" applyFont="1" applyFill="1" applyBorder="1" applyAlignment="1">
      <alignment horizontal="center"/>
    </xf>
    <xf numFmtId="2" fontId="9" fillId="0" borderId="0" xfId="0" applyNumberFormat="1" applyFont="1" applyFill="1"/>
    <xf numFmtId="165" fontId="10" fillId="0" borderId="0" xfId="1" applyNumberFormat="1" applyFont="1" applyBorder="1" applyAlignment="1">
      <alignment horizontal="center"/>
    </xf>
    <xf numFmtId="165" fontId="10" fillId="0" borderId="0" xfId="1" applyNumberFormat="1" applyFont="1" applyAlignment="1">
      <alignment horizontal="center"/>
    </xf>
    <xf numFmtId="0" fontId="11" fillId="4" borderId="4" xfId="0" applyFont="1" applyFill="1" applyBorder="1"/>
    <xf numFmtId="165" fontId="11" fillId="4" borderId="5" xfId="1" applyNumberFormat="1" applyFont="1" applyFill="1" applyBorder="1" applyAlignment="1">
      <alignment horizontal="center"/>
    </xf>
    <xf numFmtId="165" fontId="11" fillId="4" borderId="6" xfId="1" applyNumberFormat="1" applyFont="1" applyFill="1" applyBorder="1" applyAlignment="1">
      <alignment horizontal="center"/>
    </xf>
    <xf numFmtId="0" fontId="11" fillId="4" borderId="7" xfId="0" applyFont="1" applyFill="1" applyBorder="1"/>
    <xf numFmtId="165" fontId="11" fillId="4" borderId="8" xfId="1" applyNumberFormat="1" applyFont="1" applyFill="1" applyBorder="1" applyAlignment="1">
      <alignment horizontal="center"/>
    </xf>
    <xf numFmtId="165" fontId="11" fillId="4" borderId="9" xfId="1" applyNumberFormat="1" applyFont="1" applyFill="1" applyBorder="1" applyAlignment="1">
      <alignment horizontal="center"/>
    </xf>
    <xf numFmtId="0" fontId="10" fillId="0" borderId="0" xfId="0" applyFont="1" applyBorder="1" applyAlignment="1">
      <alignment horizontal="center" wrapText="1"/>
    </xf>
    <xf numFmtId="2" fontId="0" fillId="0" borderId="0" xfId="0" applyNumberFormat="1" applyFill="1" applyAlignment="1" applyProtection="1"/>
    <xf numFmtId="165" fontId="3" fillId="0" borderId="0" xfId="1" applyNumberFormat="1" applyFont="1"/>
    <xf numFmtId="0" fontId="3" fillId="0" borderId="0" xfId="0" applyFont="1" applyAlignment="1">
      <alignment horizontal="center"/>
    </xf>
    <xf numFmtId="2" fontId="10" fillId="0" borderId="0" xfId="0" applyNumberFormat="1" applyFont="1" applyFill="1"/>
    <xf numFmtId="165" fontId="11" fillId="3" borderId="3" xfId="1" applyNumberFormat="1" applyFont="1" applyFill="1" applyBorder="1" applyAlignment="1">
      <alignment horizontal="center"/>
    </xf>
    <xf numFmtId="165" fontId="11" fillId="0" borderId="3" xfId="1" applyNumberFormat="1" applyFont="1" applyFill="1" applyBorder="1" applyAlignment="1">
      <alignment horizontal="center"/>
    </xf>
    <xf numFmtId="2" fontId="10" fillId="0" borderId="0" xfId="0" applyNumberFormat="1" applyFont="1" applyFill="1" applyAlignment="1" applyProtection="1">
      <alignment horizontal="right"/>
      <protection locked="0"/>
    </xf>
    <xf numFmtId="2" fontId="10" fillId="0" borderId="0" xfId="0" applyNumberFormat="1" applyFont="1"/>
    <xf numFmtId="2" fontId="10" fillId="0" borderId="0" xfId="0" applyNumberFormat="1" applyFont="1" applyFill="1" applyBorder="1"/>
    <xf numFmtId="164" fontId="3" fillId="0" borderId="0" xfId="1" applyNumberFormat="1" applyFont="1" applyAlignment="1">
      <alignment horizontal="center"/>
    </xf>
    <xf numFmtId="165" fontId="3" fillId="0" borderId="0" xfId="1" applyNumberFormat="1" applyFont="1" applyAlignment="1">
      <alignment horizontal="center"/>
    </xf>
    <xf numFmtId="0" fontId="3" fillId="0" borderId="2" xfId="0" applyFont="1" applyFill="1" applyBorder="1"/>
    <xf numFmtId="0" fontId="5" fillId="0" borderId="0" xfId="0" applyFont="1" applyAlignment="1"/>
    <xf numFmtId="0" fontId="5" fillId="0" borderId="10" xfId="0" applyFont="1" applyBorder="1" applyAlignment="1">
      <alignment horizontal="left"/>
    </xf>
    <xf numFmtId="165" fontId="11" fillId="0" borderId="0" xfId="1" applyNumberFormat="1" applyFont="1" applyBorder="1"/>
    <xf numFmtId="0" fontId="24" fillId="0" borderId="0" xfId="0" applyFont="1"/>
    <xf numFmtId="0" fontId="25" fillId="0" borderId="0" xfId="0" applyFont="1"/>
    <xf numFmtId="164" fontId="11" fillId="0" borderId="0" xfId="1" applyNumberFormat="1" applyFont="1"/>
    <xf numFmtId="164" fontId="12" fillId="0" borderId="0" xfId="0" applyNumberFormat="1" applyFont="1"/>
    <xf numFmtId="2" fontId="10" fillId="0" borderId="0" xfId="0" applyNumberFormat="1" applyFont="1" applyBorder="1"/>
  </cellXfs>
  <cellStyles count="2">
    <cellStyle name="Normal" xfId="0" builtinId="0"/>
    <cellStyle name="Procent" xfId="1" builtinId="5"/>
  </cellStyles>
  <dxfs count="267">
    <dxf>
      <font>
        <b val="0"/>
        <i val="0"/>
        <strike val="0"/>
        <condense val="0"/>
        <extend val="0"/>
        <outline val="0"/>
        <shadow val="0"/>
        <u val="none"/>
        <vertAlign val="baseline"/>
        <sz val="12"/>
        <color auto="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2" formatCode="0.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family val="2"/>
        <scheme val="major"/>
      </font>
      <alignment horizontal="center" vertical="bottom" textRotation="0" wrapText="0" indent="0" justifyLastLine="0" shrinkToFit="0" readingOrder="0"/>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dxf>
    <dxf>
      <font>
        <strike val="0"/>
        <outline val="0"/>
        <shadow val="0"/>
        <u val="none"/>
        <vertAlign val="baseline"/>
        <name val="Arial"/>
        <family val="2"/>
        <scheme val="major"/>
      </font>
    </dxf>
    <dxf>
      <font>
        <b val="0"/>
        <i val="0"/>
        <strike val="0"/>
        <condense val="0"/>
        <extend val="0"/>
        <outline val="0"/>
        <shadow val="0"/>
        <u val="none"/>
        <vertAlign val="baseline"/>
        <sz val="12"/>
        <color theme="1"/>
        <name val="Arial"/>
        <family val="2"/>
        <scheme val="major"/>
      </font>
      <numFmt numFmtId="164" formatCode="0.0"/>
      <alignment horizontal="center" vertical="bottom" textRotation="0" wrapText="0" indent="0" justifyLastLine="0" shrinkToFit="0" readingOrder="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border outline="0">
        <left style="medium">
          <color indexed="64"/>
        </left>
        <right style="medium">
          <color indexed="64"/>
        </right>
        <top style="medium">
          <color indexed="64"/>
        </top>
        <bottom style="medium">
          <color indexed="64"/>
        </bottom>
      </border>
    </dxf>
    <dxf>
      <font>
        <strike val="0"/>
        <outline val="0"/>
        <shadow val="0"/>
        <u val="none"/>
        <vertAlign val="baseline"/>
        <name val="Arial"/>
        <family val="2"/>
        <scheme val="major"/>
      </font>
    </dxf>
    <dxf>
      <font>
        <b/>
        <i val="0"/>
        <strike val="0"/>
        <condense val="0"/>
        <extend val="0"/>
        <outline val="0"/>
        <shadow val="0"/>
        <u val="none"/>
        <vertAlign val="baseline"/>
        <sz val="12"/>
        <color auto="1"/>
        <name val="Arial"/>
        <family val="2"/>
        <scheme val="major"/>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numFmt numFmtId="1" formatCode="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strike val="0"/>
        <outline val="0"/>
        <shadow val="0"/>
        <u val="none"/>
        <vertAlign val="baseline"/>
        <name val="Arial"/>
        <family val="2"/>
        <scheme val="major"/>
      </font>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dxf>
    <dxf>
      <font>
        <b/>
        <i val="0"/>
        <strike val="0"/>
        <condense val="0"/>
        <extend val="0"/>
        <outline val="0"/>
        <shadow val="0"/>
        <u val="none"/>
        <vertAlign val="baseline"/>
        <sz val="12"/>
        <color auto="1"/>
        <name val="Arial"/>
        <family val="2"/>
        <scheme val="major"/>
      </font>
    </dxf>
    <dxf>
      <font>
        <b val="0"/>
        <i val="0"/>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strike val="0"/>
        <condense val="0"/>
        <extend val="0"/>
        <outline val="0"/>
        <shadow val="0"/>
        <u val="none"/>
        <vertAlign val="baseline"/>
        <sz val="11"/>
        <color theme="1"/>
        <name val="Arial"/>
        <family val="2"/>
        <scheme val="major"/>
      </font>
      <numFmt numFmtId="165"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4" formatCode="0.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5" formatCode="0.0%"/>
    </dxf>
    <dxf>
      <font>
        <b val="0"/>
        <i/>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theme="1"/>
        <name val="Arial"/>
        <family val="2"/>
        <scheme val="major"/>
      </font>
      <numFmt numFmtId="166" formatCode="#,##0.0"/>
    </dxf>
    <dxf>
      <font>
        <b val="0"/>
        <i/>
        <strike val="0"/>
        <condense val="0"/>
        <extend val="0"/>
        <outline val="0"/>
        <shadow val="0"/>
        <u val="none"/>
        <vertAlign val="baseline"/>
        <sz val="11"/>
        <color theme="1"/>
        <name val="Arial"/>
        <family val="2"/>
        <scheme val="major"/>
      </font>
      <numFmt numFmtId="13"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numFmt numFmtId="166" formatCode="#,##0.0"/>
    </dxf>
    <dxf>
      <font>
        <b val="0"/>
        <i val="0"/>
        <strike val="0"/>
        <condense val="0"/>
        <extend val="0"/>
        <outline val="0"/>
        <shadow val="0"/>
        <u val="none"/>
        <vertAlign val="baseline"/>
        <sz val="11"/>
        <color theme="1"/>
        <name val="Arial"/>
        <family val="2"/>
        <scheme val="major"/>
      </font>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auto="1"/>
        <name val="Arial"/>
        <family val="2"/>
        <scheme val="major"/>
      </font>
      <alignment horizontal="left" vertical="bottom" textRotation="0" wrapText="0" indent="0" justifyLastLine="0" shrinkToFit="0" readingOrder="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numFmt numFmtId="164"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family val="2"/>
        <scheme val="major"/>
      </font>
    </dxf>
    <dxf>
      <font>
        <b/>
        <i val="0"/>
        <strike val="0"/>
        <condense val="0"/>
        <extend val="0"/>
        <outline val="0"/>
        <shadow val="0"/>
        <u val="none"/>
        <vertAlign val="baseline"/>
        <sz val="12"/>
        <color auto="1"/>
        <name val="Arial"/>
        <family val="2"/>
        <scheme val="major"/>
      </font>
      <fill>
        <patternFill patternType="solid">
          <fgColor theme="4"/>
          <bgColor theme="4"/>
        </patternFill>
      </fill>
      <alignment horizontal="left" vertical="bottom" textRotation="0" wrapText="0" indent="0" justifyLastLine="0" shrinkToFit="0" readingOrder="0"/>
    </dxf>
    <dxf>
      <font>
        <strike val="0"/>
        <outline val="0"/>
        <shadow val="0"/>
        <u val="none"/>
        <vertAlign val="baseline"/>
        <sz val="12"/>
        <name val="Arial"/>
        <family val="2"/>
        <scheme val="major"/>
      </font>
      <numFmt numFmtId="164" formatCode="0.0"/>
    </dxf>
    <dxf>
      <font>
        <b val="0"/>
        <i/>
        <strike val="0"/>
        <condense val="0"/>
        <extend val="0"/>
        <outline val="0"/>
        <shadow val="0"/>
        <u val="none"/>
        <vertAlign val="baseline"/>
        <sz val="12"/>
        <color theme="1"/>
        <name val="Arial"/>
        <family val="2"/>
        <scheme val="major"/>
      </font>
      <numFmt numFmtId="164" formatCode="0.0"/>
    </dxf>
    <dxf>
      <font>
        <strike val="0"/>
        <outline val="0"/>
        <shadow val="0"/>
        <u val="none"/>
        <vertAlign val="baseline"/>
        <name val="Arial"/>
        <family val="2"/>
        <scheme val="major"/>
      </font>
      <numFmt numFmtId="164" formatCode="0.0"/>
      <border diagonalUp="0" diagonalDown="0" outline="0">
        <left style="thin">
          <color indexed="64"/>
        </left>
        <right/>
        <top/>
        <bottom/>
      </border>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b val="0"/>
        <i val="0"/>
        <strike val="0"/>
        <condense val="0"/>
        <extend val="0"/>
        <outline val="0"/>
        <shadow val="0"/>
        <u val="none"/>
        <vertAlign val="baseline"/>
        <sz val="12"/>
        <color theme="1"/>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numFmt numFmtId="164" formatCode="0.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b/>
        <i val="0"/>
        <strike val="0"/>
        <condense val="0"/>
        <extend val="0"/>
        <outline val="0"/>
        <shadow val="0"/>
        <u val="none"/>
        <vertAlign val="baseline"/>
        <sz val="12"/>
        <color auto="1"/>
        <name val="Arial"/>
        <family val="2"/>
        <scheme val="maj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Totalkonsumtion av kött</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kött!$A$6</c:f>
              <c:strCache>
                <c:ptCount val="1"/>
                <c:pt idx="0">
                  <c:v>Griskött</c:v>
                </c:pt>
              </c:strCache>
            </c:strRef>
          </c:tx>
          <c:spPr>
            <a:solidFill>
              <a:srgbClr val="7DA117"/>
            </a:solid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kött!$Q$6:$AJ$6</c:f>
              <c:numCache>
                <c:formatCode>0.0</c:formatCode>
                <c:ptCount val="20"/>
                <c:pt idx="0">
                  <c:v>35.9</c:v>
                </c:pt>
                <c:pt idx="1">
                  <c:v>35.6</c:v>
                </c:pt>
                <c:pt idx="2">
                  <c:v>36.299999999999997</c:v>
                </c:pt>
                <c:pt idx="3">
                  <c:v>36.4</c:v>
                </c:pt>
                <c:pt idx="4">
                  <c:v>36.200000000000003</c:v>
                </c:pt>
                <c:pt idx="5">
                  <c:v>37.1</c:v>
                </c:pt>
                <c:pt idx="6">
                  <c:v>37.4</c:v>
                </c:pt>
                <c:pt idx="7">
                  <c:v>36</c:v>
                </c:pt>
                <c:pt idx="8">
                  <c:v>36.6</c:v>
                </c:pt>
                <c:pt idx="9">
                  <c:v>35.200000000000003</c:v>
                </c:pt>
                <c:pt idx="10">
                  <c:v>34.200000000000003</c:v>
                </c:pt>
                <c:pt idx="11">
                  <c:v>33.5</c:v>
                </c:pt>
                <c:pt idx="12">
                  <c:v>32.799999999999997</c:v>
                </c:pt>
                <c:pt idx="13">
                  <c:v>32.5</c:v>
                </c:pt>
                <c:pt idx="14">
                  <c:v>30.5</c:v>
                </c:pt>
                <c:pt idx="15">
                  <c:v>29.6</c:v>
                </c:pt>
                <c:pt idx="16">
                  <c:v>29.3</c:v>
                </c:pt>
                <c:pt idx="17">
                  <c:v>29.4</c:v>
                </c:pt>
                <c:pt idx="18">
                  <c:v>27.998416761561796</c:v>
                </c:pt>
                <c:pt idx="19">
                  <c:v>28.605396260455048</c:v>
                </c:pt>
              </c:numCache>
            </c:numRef>
          </c:val>
          <c:extLst>
            <c:ext xmlns:c16="http://schemas.microsoft.com/office/drawing/2014/chart" uri="{C3380CC4-5D6E-409C-BE32-E72D297353CC}">
              <c16:uniqueId val="{00000000-56E0-4AC0-9774-D071CD0A469C}"/>
            </c:ext>
          </c:extLst>
        </c:ser>
        <c:ser>
          <c:idx val="1"/>
          <c:order val="1"/>
          <c:tx>
            <c:strRef>
              <c:f>kött!$A$7</c:f>
              <c:strCache>
                <c:ptCount val="1"/>
                <c:pt idx="0">
                  <c:v>Nötkött</c:v>
                </c:pt>
              </c:strCache>
            </c:strRef>
          </c:tx>
          <c:spPr>
            <a:pattFill prst="trellis">
              <a:fgClr>
                <a:srgbClr val="179EDB"/>
              </a:fgClr>
              <a:bgClr>
                <a:schemeClr val="bg1"/>
              </a:bgClr>
            </a:pattFill>
            <a:ln w="3175">
              <a:solidFill>
                <a:srgbClr val="179EDB"/>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kött!$Q$7:$AJ$7</c:f>
              <c:numCache>
                <c:formatCode>0.0</c:formatCode>
                <c:ptCount val="20"/>
                <c:pt idx="0">
                  <c:v>25.5</c:v>
                </c:pt>
                <c:pt idx="1">
                  <c:v>25.9</c:v>
                </c:pt>
                <c:pt idx="2">
                  <c:v>25.4</c:v>
                </c:pt>
                <c:pt idx="3">
                  <c:v>24.9</c:v>
                </c:pt>
                <c:pt idx="4">
                  <c:v>24.9</c:v>
                </c:pt>
                <c:pt idx="5">
                  <c:v>25.5</c:v>
                </c:pt>
                <c:pt idx="6">
                  <c:v>26.1</c:v>
                </c:pt>
                <c:pt idx="7">
                  <c:v>25.7</c:v>
                </c:pt>
                <c:pt idx="8">
                  <c:v>25.9</c:v>
                </c:pt>
                <c:pt idx="9">
                  <c:v>26.1</c:v>
                </c:pt>
                <c:pt idx="10">
                  <c:v>26.1</c:v>
                </c:pt>
                <c:pt idx="11">
                  <c:v>25.9</c:v>
                </c:pt>
                <c:pt idx="12">
                  <c:v>24.9</c:v>
                </c:pt>
                <c:pt idx="13">
                  <c:v>24.5</c:v>
                </c:pt>
                <c:pt idx="14">
                  <c:v>24.4</c:v>
                </c:pt>
                <c:pt idx="15">
                  <c:v>22.7</c:v>
                </c:pt>
                <c:pt idx="16">
                  <c:v>22.6</c:v>
                </c:pt>
                <c:pt idx="17">
                  <c:v>23.1</c:v>
                </c:pt>
                <c:pt idx="18">
                  <c:v>22.756418880170575</c:v>
                </c:pt>
                <c:pt idx="19">
                  <c:v>23.244482097117437</c:v>
                </c:pt>
              </c:numCache>
            </c:numRef>
          </c:val>
          <c:extLst>
            <c:ext xmlns:c16="http://schemas.microsoft.com/office/drawing/2014/chart" uri="{C3380CC4-5D6E-409C-BE32-E72D297353CC}">
              <c16:uniqueId val="{00000001-56E0-4AC0-9774-D071CD0A469C}"/>
            </c:ext>
          </c:extLst>
        </c:ser>
        <c:ser>
          <c:idx val="2"/>
          <c:order val="2"/>
          <c:tx>
            <c:strRef>
              <c:f>kött!$A$8</c:f>
              <c:strCache>
                <c:ptCount val="1"/>
                <c:pt idx="0">
                  <c:v>Matfågel</c:v>
                </c:pt>
              </c:strCache>
            </c:strRef>
          </c:tx>
          <c:spPr>
            <a:pattFill prst="openDmnd">
              <a:fgClr>
                <a:schemeClr val="bg1"/>
              </a:fgClr>
              <a:bgClr>
                <a:srgbClr val="ED1C24"/>
              </a:bgClr>
            </a:pattFill>
            <a:ln w="3175">
              <a:solidFill>
                <a:srgbClr val="ED1C24"/>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kött!$Q$8:$AJ$8</c:f>
              <c:numCache>
                <c:formatCode>0.0</c:formatCode>
                <c:ptCount val="20"/>
                <c:pt idx="0">
                  <c:v>15.7</c:v>
                </c:pt>
                <c:pt idx="1">
                  <c:v>16.3</c:v>
                </c:pt>
                <c:pt idx="2">
                  <c:v>16.7</c:v>
                </c:pt>
                <c:pt idx="3">
                  <c:v>18.100000000000001</c:v>
                </c:pt>
                <c:pt idx="4">
                  <c:v>17.5</c:v>
                </c:pt>
                <c:pt idx="5">
                  <c:v>18.399999999999999</c:v>
                </c:pt>
                <c:pt idx="6">
                  <c:v>18.7</c:v>
                </c:pt>
                <c:pt idx="7">
                  <c:v>19</c:v>
                </c:pt>
                <c:pt idx="8">
                  <c:v>20.3</c:v>
                </c:pt>
                <c:pt idx="9">
                  <c:v>21.6</c:v>
                </c:pt>
                <c:pt idx="10">
                  <c:v>22.4</c:v>
                </c:pt>
                <c:pt idx="11">
                  <c:v>23.6</c:v>
                </c:pt>
                <c:pt idx="12">
                  <c:v>23.3</c:v>
                </c:pt>
                <c:pt idx="13">
                  <c:v>22.163</c:v>
                </c:pt>
                <c:pt idx="14">
                  <c:v>22.422000000000001</c:v>
                </c:pt>
                <c:pt idx="15">
                  <c:v>21.8</c:v>
                </c:pt>
                <c:pt idx="16">
                  <c:v>23.097326194997855</c:v>
                </c:pt>
                <c:pt idx="17">
                  <c:v>23.047647167528822</c:v>
                </c:pt>
                <c:pt idx="18">
                  <c:v>23.466494011867077</c:v>
                </c:pt>
                <c:pt idx="19">
                  <c:v>24.091979452413469</c:v>
                </c:pt>
              </c:numCache>
            </c:numRef>
          </c:val>
          <c:extLst>
            <c:ext xmlns:c16="http://schemas.microsoft.com/office/drawing/2014/chart" uri="{C3380CC4-5D6E-409C-BE32-E72D297353CC}">
              <c16:uniqueId val="{00000002-56E0-4AC0-9774-D071CD0A469C}"/>
            </c:ext>
          </c:extLst>
        </c:ser>
        <c:ser>
          <c:idx val="3"/>
          <c:order val="3"/>
          <c:tx>
            <c:strRef>
              <c:f>kött!$A$9</c:f>
              <c:strCache>
                <c:ptCount val="1"/>
                <c:pt idx="0">
                  <c:v>Fårkött</c:v>
                </c:pt>
              </c:strCache>
            </c:strRef>
          </c:tx>
          <c:spPr>
            <a:pattFill prst="ltHorz">
              <a:fgClr>
                <a:schemeClr val="bg1"/>
              </a:fgClr>
              <a:bgClr>
                <a:srgbClr val="E07A0A"/>
              </a:bgClr>
            </a:pattFill>
            <a:ln w="3175">
              <a:solidFill>
                <a:srgbClr val="E07A0A"/>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kött!$Q$9:$AJ$9</c:f>
              <c:numCache>
                <c:formatCode>0.00</c:formatCode>
                <c:ptCount val="20"/>
                <c:pt idx="0">
                  <c:v>1.18</c:v>
                </c:pt>
                <c:pt idx="1">
                  <c:v>1.31</c:v>
                </c:pt>
                <c:pt idx="2">
                  <c:v>1.33</c:v>
                </c:pt>
                <c:pt idx="3">
                  <c:v>1.42</c:v>
                </c:pt>
                <c:pt idx="4">
                  <c:v>1.61</c:v>
                </c:pt>
                <c:pt idx="5">
                  <c:v>1.43</c:v>
                </c:pt>
                <c:pt idx="6">
                  <c:v>1.56</c:v>
                </c:pt>
                <c:pt idx="7">
                  <c:v>1.6</c:v>
                </c:pt>
                <c:pt idx="8">
                  <c:v>1.65</c:v>
                </c:pt>
                <c:pt idx="9">
                  <c:v>1.72</c:v>
                </c:pt>
                <c:pt idx="10">
                  <c:v>1.76</c:v>
                </c:pt>
                <c:pt idx="11">
                  <c:v>1.86</c:v>
                </c:pt>
                <c:pt idx="12">
                  <c:v>1.9</c:v>
                </c:pt>
                <c:pt idx="13">
                  <c:v>1.86</c:v>
                </c:pt>
                <c:pt idx="14">
                  <c:v>1.7</c:v>
                </c:pt>
                <c:pt idx="15">
                  <c:v>1.68</c:v>
                </c:pt>
                <c:pt idx="16">
                  <c:v>1.49</c:v>
                </c:pt>
                <c:pt idx="17">
                  <c:v>1.57</c:v>
                </c:pt>
                <c:pt idx="18">
                  <c:v>1.579062530563017</c:v>
                </c:pt>
                <c:pt idx="19">
                  <c:v>1.5602795479175231</c:v>
                </c:pt>
              </c:numCache>
            </c:numRef>
          </c:val>
          <c:extLst>
            <c:ext xmlns:c16="http://schemas.microsoft.com/office/drawing/2014/chart" uri="{C3380CC4-5D6E-409C-BE32-E72D297353CC}">
              <c16:uniqueId val="{00000003-56E0-4AC0-9774-D071CD0A469C}"/>
            </c:ext>
          </c:extLst>
        </c:ser>
        <c:ser>
          <c:idx val="4"/>
          <c:order val="4"/>
          <c:tx>
            <c:strRef>
              <c:f>kött!$A$10</c:f>
              <c:strCache>
                <c:ptCount val="1"/>
                <c:pt idx="0">
                  <c:v>Övrigt kött</c:v>
                </c:pt>
              </c:strCache>
            </c:strRef>
          </c:tx>
          <c:spPr>
            <a:pattFill prst="ltUpDiag">
              <a:fgClr>
                <a:schemeClr val="bg1"/>
              </a:fgClr>
              <a:bgClr>
                <a:srgbClr val="7DA117"/>
              </a:bgClr>
            </a:pattFill>
            <a:ln w="3175">
              <a:solidFill>
                <a:srgbClr val="7DA117"/>
              </a:solidFill>
            </a:ln>
            <a:effectLst/>
          </c:spPr>
          <c:invertIfNegative val="0"/>
          <c:cat>
            <c:strRef>
              <c:f>kött!$Q$5:$AJ$5</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kött!$Q$10:$AJ$10</c:f>
              <c:numCache>
                <c:formatCode>0.0</c:formatCode>
                <c:ptCount val="20"/>
                <c:pt idx="0">
                  <c:v>4.1586431782148701</c:v>
                </c:pt>
                <c:pt idx="1">
                  <c:v>3.9373282728949697</c:v>
                </c:pt>
                <c:pt idx="2">
                  <c:v>3.8334890379327184</c:v>
                </c:pt>
                <c:pt idx="3">
                  <c:v>3.9</c:v>
                </c:pt>
                <c:pt idx="4">
                  <c:v>3.9</c:v>
                </c:pt>
                <c:pt idx="5">
                  <c:v>4</c:v>
                </c:pt>
                <c:pt idx="6">
                  <c:v>3.8</c:v>
                </c:pt>
                <c:pt idx="7">
                  <c:v>3.8000000000000003</c:v>
                </c:pt>
                <c:pt idx="8">
                  <c:v>3.6280000000000001</c:v>
                </c:pt>
                <c:pt idx="9">
                  <c:v>3.5</c:v>
                </c:pt>
                <c:pt idx="10">
                  <c:v>3.42</c:v>
                </c:pt>
                <c:pt idx="11">
                  <c:v>3.41</c:v>
                </c:pt>
                <c:pt idx="12">
                  <c:v>3.43</c:v>
                </c:pt>
                <c:pt idx="13">
                  <c:v>3.37</c:v>
                </c:pt>
                <c:pt idx="14">
                  <c:v>3.5</c:v>
                </c:pt>
                <c:pt idx="15">
                  <c:v>3.6100000000000003</c:v>
                </c:pt>
                <c:pt idx="16">
                  <c:v>3.3</c:v>
                </c:pt>
                <c:pt idx="17">
                  <c:v>3.18</c:v>
                </c:pt>
                <c:pt idx="18">
                  <c:v>2.9800000000000004</c:v>
                </c:pt>
                <c:pt idx="19">
                  <c:v>2.95</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Totalkonsumtion av mejeriprodukter 2005-2024</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mejeri!$L$4</c:f>
              <c:strCache>
                <c:ptCount val="1"/>
                <c:pt idx="0">
                  <c:v>2005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mejeri!$L$6:$L$10</c:f>
              <c:numCache>
                <c:formatCode>#\ ##0.0</c:formatCode>
                <c:ptCount val="5"/>
                <c:pt idx="0">
                  <c:v>111.1</c:v>
                </c:pt>
                <c:pt idx="1">
                  <c:v>9.9</c:v>
                </c:pt>
                <c:pt idx="2">
                  <c:v>34</c:v>
                </c:pt>
                <c:pt idx="3">
                  <c:v>0.9</c:v>
                </c:pt>
                <c:pt idx="4">
                  <c:v>17.8</c:v>
                </c:pt>
              </c:numCache>
            </c:numRef>
          </c:val>
          <c:extLst>
            <c:ext xmlns:c16="http://schemas.microsoft.com/office/drawing/2014/chart" uri="{C3380CC4-5D6E-409C-BE32-E72D297353CC}">
              <c16:uniqueId val="{00000000-DE1C-4D39-B73A-56D7DCF95BEA}"/>
            </c:ext>
          </c:extLst>
        </c:ser>
        <c:ser>
          <c:idx val="1"/>
          <c:order val="1"/>
          <c:tx>
            <c:strRef>
              <c:f>mejeri!$M$4</c:f>
              <c:strCache>
                <c:ptCount val="1"/>
                <c:pt idx="0">
                  <c:v>2006</c:v>
                </c:pt>
              </c:strCache>
            </c:strRef>
          </c:tx>
          <c:spPr>
            <a:solidFill>
              <a:schemeClr val="accent2"/>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mejeri!$M$6:$M$10</c:f>
              <c:numCache>
                <c:formatCode>#\ ##0.0</c:formatCode>
                <c:ptCount val="5"/>
                <c:pt idx="0">
                  <c:v>108.1</c:v>
                </c:pt>
                <c:pt idx="1">
                  <c:v>10</c:v>
                </c:pt>
                <c:pt idx="2">
                  <c:v>34.6</c:v>
                </c:pt>
                <c:pt idx="3">
                  <c:v>0.7</c:v>
                </c:pt>
                <c:pt idx="4">
                  <c:v>18.2</c:v>
                </c:pt>
              </c:numCache>
            </c:numRef>
          </c:val>
          <c:extLst>
            <c:ext xmlns:c16="http://schemas.microsoft.com/office/drawing/2014/chart" uri="{C3380CC4-5D6E-409C-BE32-E72D297353CC}">
              <c16:uniqueId val="{00000001-DE1C-4D39-B73A-56D7DCF95BEA}"/>
            </c:ext>
          </c:extLst>
        </c:ser>
        <c:ser>
          <c:idx val="2"/>
          <c:order val="2"/>
          <c:tx>
            <c:strRef>
              <c:f>mejeri!$N$4</c:f>
              <c:strCache>
                <c:ptCount val="1"/>
                <c:pt idx="0">
                  <c:v>2007</c:v>
                </c:pt>
              </c:strCache>
            </c:strRef>
          </c:tx>
          <c:spPr>
            <a:solidFill>
              <a:schemeClr val="accent3"/>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mejeri!$N$6:$N$10</c:f>
              <c:numCache>
                <c:formatCode>#\ ##0.0</c:formatCode>
                <c:ptCount val="5"/>
                <c:pt idx="0">
                  <c:v>103.8</c:v>
                </c:pt>
                <c:pt idx="1">
                  <c:v>10.3</c:v>
                </c:pt>
                <c:pt idx="2">
                  <c:v>34.799999999999997</c:v>
                </c:pt>
                <c:pt idx="3">
                  <c:v>0.9</c:v>
                </c:pt>
                <c:pt idx="4">
                  <c:v>17.399999999999999</c:v>
                </c:pt>
              </c:numCache>
            </c:numRef>
          </c:val>
          <c:extLst>
            <c:ext xmlns:c16="http://schemas.microsoft.com/office/drawing/2014/chart" uri="{C3380CC4-5D6E-409C-BE32-E72D297353CC}">
              <c16:uniqueId val="{00000002-DE1C-4D39-B73A-56D7DCF95BEA}"/>
            </c:ext>
          </c:extLst>
        </c:ser>
        <c:ser>
          <c:idx val="3"/>
          <c:order val="3"/>
          <c:tx>
            <c:strRef>
              <c:f>mejeri!$O$4</c:f>
              <c:strCache>
                <c:ptCount val="1"/>
                <c:pt idx="0">
                  <c:v>2008</c:v>
                </c:pt>
              </c:strCache>
            </c:strRef>
          </c:tx>
          <c:spPr>
            <a:solidFill>
              <a:schemeClr val="accent4"/>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mejeri!$O$6:$O$10</c:f>
              <c:numCache>
                <c:formatCode>#\ ##0.0</c:formatCode>
                <c:ptCount val="5"/>
                <c:pt idx="0">
                  <c:v>104.7</c:v>
                </c:pt>
                <c:pt idx="1">
                  <c:v>10.5</c:v>
                </c:pt>
                <c:pt idx="2">
                  <c:v>36.1</c:v>
                </c:pt>
                <c:pt idx="3">
                  <c:v>1</c:v>
                </c:pt>
                <c:pt idx="4">
                  <c:v>18.899999999999999</c:v>
                </c:pt>
              </c:numCache>
            </c:numRef>
          </c:val>
          <c:extLst>
            <c:ext xmlns:c16="http://schemas.microsoft.com/office/drawing/2014/chart" uri="{C3380CC4-5D6E-409C-BE32-E72D297353CC}">
              <c16:uniqueId val="{00000003-DE1C-4D39-B73A-56D7DCF95BEA}"/>
            </c:ext>
          </c:extLst>
        </c:ser>
        <c:ser>
          <c:idx val="4"/>
          <c:order val="4"/>
          <c:tx>
            <c:strRef>
              <c:f>mejeri!$P$4</c:f>
              <c:strCache>
                <c:ptCount val="1"/>
                <c:pt idx="0">
                  <c:v>2009</c:v>
                </c:pt>
              </c:strCache>
            </c:strRef>
          </c:tx>
          <c:spPr>
            <a:solidFill>
              <a:schemeClr val="accent5"/>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mejeri!$P$6:$P$10</c:f>
              <c:numCache>
                <c:formatCode>#\ ##0.0</c:formatCode>
                <c:ptCount val="5"/>
                <c:pt idx="0">
                  <c:v>108.5</c:v>
                </c:pt>
                <c:pt idx="1">
                  <c:v>11.2</c:v>
                </c:pt>
                <c:pt idx="2">
                  <c:v>34.799999999999997</c:v>
                </c:pt>
                <c:pt idx="3">
                  <c:v>1.4</c:v>
                </c:pt>
                <c:pt idx="4">
                  <c:v>18.899999999999999</c:v>
                </c:pt>
              </c:numCache>
            </c:numRef>
          </c:val>
          <c:extLst>
            <c:ext xmlns:c16="http://schemas.microsoft.com/office/drawing/2014/chart" uri="{C3380CC4-5D6E-409C-BE32-E72D297353CC}">
              <c16:uniqueId val="{00000004-DE1C-4D39-B73A-56D7DCF95BEA}"/>
            </c:ext>
          </c:extLst>
        </c:ser>
        <c:ser>
          <c:idx val="5"/>
          <c:order val="5"/>
          <c:tx>
            <c:strRef>
              <c:f>mejeri!$Q$4</c:f>
              <c:strCache>
                <c:ptCount val="1"/>
                <c:pt idx="0">
                  <c:v>2010</c:v>
                </c:pt>
              </c:strCache>
            </c:strRef>
          </c:tx>
          <c:spPr>
            <a:solidFill>
              <a:schemeClr val="accent6"/>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mejeri!$Q$6:$Q$10</c:f>
              <c:numCache>
                <c:formatCode>#\ ##0.0</c:formatCode>
                <c:ptCount val="5"/>
                <c:pt idx="0">
                  <c:v>97.6</c:v>
                </c:pt>
                <c:pt idx="1">
                  <c:v>11.7</c:v>
                </c:pt>
                <c:pt idx="2">
                  <c:v>34.799999999999997</c:v>
                </c:pt>
                <c:pt idx="3">
                  <c:v>2.8</c:v>
                </c:pt>
                <c:pt idx="4">
                  <c:v>18.600000000000001</c:v>
                </c:pt>
              </c:numCache>
            </c:numRef>
          </c:val>
          <c:extLst>
            <c:ext xmlns:c16="http://schemas.microsoft.com/office/drawing/2014/chart" uri="{C3380CC4-5D6E-409C-BE32-E72D297353CC}">
              <c16:uniqueId val="{00000005-DE1C-4D39-B73A-56D7DCF95BEA}"/>
            </c:ext>
          </c:extLst>
        </c:ser>
        <c:ser>
          <c:idx val="6"/>
          <c:order val="6"/>
          <c:tx>
            <c:strRef>
              <c:f>mejeri!$R$4</c:f>
              <c:strCache>
                <c:ptCount val="1"/>
                <c:pt idx="0">
                  <c:v>2011</c:v>
                </c:pt>
              </c:strCache>
            </c:strRef>
          </c:tx>
          <c:spPr>
            <a:solidFill>
              <a:schemeClr val="accent1">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mejeri!$R$6:$R$10</c:f>
              <c:numCache>
                <c:formatCode>#\ ##0.0</c:formatCode>
                <c:ptCount val="5"/>
                <c:pt idx="0">
                  <c:v>90.8</c:v>
                </c:pt>
                <c:pt idx="1">
                  <c:v>11.6</c:v>
                </c:pt>
                <c:pt idx="2">
                  <c:v>34.700000000000003</c:v>
                </c:pt>
                <c:pt idx="3">
                  <c:v>3.1</c:v>
                </c:pt>
                <c:pt idx="4">
                  <c:v>18.7</c:v>
                </c:pt>
              </c:numCache>
            </c:numRef>
          </c:val>
          <c:extLst>
            <c:ext xmlns:c16="http://schemas.microsoft.com/office/drawing/2014/chart" uri="{C3380CC4-5D6E-409C-BE32-E72D297353CC}">
              <c16:uniqueId val="{00000006-DE1C-4D39-B73A-56D7DCF95BEA}"/>
            </c:ext>
          </c:extLst>
        </c:ser>
        <c:ser>
          <c:idx val="7"/>
          <c:order val="7"/>
          <c:tx>
            <c:strRef>
              <c:f>mejeri!$S$4</c:f>
              <c:strCache>
                <c:ptCount val="1"/>
                <c:pt idx="0">
                  <c:v>2012</c:v>
                </c:pt>
              </c:strCache>
            </c:strRef>
          </c:tx>
          <c:spPr>
            <a:solidFill>
              <a:schemeClr val="accent2">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mejeri!$S$6:$S$10</c:f>
              <c:numCache>
                <c:formatCode>#\ ##0.0</c:formatCode>
                <c:ptCount val="5"/>
                <c:pt idx="0">
                  <c:v>84.7</c:v>
                </c:pt>
                <c:pt idx="1">
                  <c:v>15.3</c:v>
                </c:pt>
                <c:pt idx="2">
                  <c:v>35</c:v>
                </c:pt>
                <c:pt idx="3">
                  <c:v>3.2</c:v>
                </c:pt>
                <c:pt idx="4">
                  <c:v>19</c:v>
                </c:pt>
              </c:numCache>
            </c:numRef>
          </c:val>
          <c:extLst>
            <c:ext xmlns:c16="http://schemas.microsoft.com/office/drawing/2014/chart" uri="{C3380CC4-5D6E-409C-BE32-E72D297353CC}">
              <c16:uniqueId val="{00000007-DE1C-4D39-B73A-56D7DCF95BEA}"/>
            </c:ext>
          </c:extLst>
        </c:ser>
        <c:ser>
          <c:idx val="8"/>
          <c:order val="8"/>
          <c:tx>
            <c:strRef>
              <c:f>mejeri!$T$4</c:f>
              <c:strCache>
                <c:ptCount val="1"/>
                <c:pt idx="0">
                  <c:v>2013</c:v>
                </c:pt>
              </c:strCache>
            </c:strRef>
          </c:tx>
          <c:spPr>
            <a:solidFill>
              <a:schemeClr val="accent3">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mejeri!$T$6:$T$10</c:f>
              <c:numCache>
                <c:formatCode>#\ ##0.0</c:formatCode>
                <c:ptCount val="5"/>
                <c:pt idx="0">
                  <c:v>83.9</c:v>
                </c:pt>
                <c:pt idx="1">
                  <c:v>13.9</c:v>
                </c:pt>
                <c:pt idx="2">
                  <c:v>34.700000000000003</c:v>
                </c:pt>
                <c:pt idx="3">
                  <c:v>2.5</c:v>
                </c:pt>
                <c:pt idx="4">
                  <c:v>18.899999999999999</c:v>
                </c:pt>
              </c:numCache>
            </c:numRef>
          </c:val>
          <c:extLst>
            <c:ext xmlns:c16="http://schemas.microsoft.com/office/drawing/2014/chart" uri="{C3380CC4-5D6E-409C-BE32-E72D297353CC}">
              <c16:uniqueId val="{00000008-DE1C-4D39-B73A-56D7DCF95BEA}"/>
            </c:ext>
          </c:extLst>
        </c:ser>
        <c:ser>
          <c:idx val="9"/>
          <c:order val="9"/>
          <c:tx>
            <c:strRef>
              <c:f>mejeri!$U$4</c:f>
              <c:strCache>
                <c:ptCount val="1"/>
                <c:pt idx="0">
                  <c:v>2014</c:v>
                </c:pt>
              </c:strCache>
            </c:strRef>
          </c:tx>
          <c:spPr>
            <a:solidFill>
              <a:schemeClr val="accent4">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mejeri!$U$6:$U$10</c:f>
              <c:numCache>
                <c:formatCode>#\ ##0.0</c:formatCode>
                <c:ptCount val="5"/>
                <c:pt idx="0">
                  <c:v>81.599999999999994</c:v>
                </c:pt>
                <c:pt idx="1">
                  <c:v>13.9</c:v>
                </c:pt>
                <c:pt idx="2">
                  <c:v>35</c:v>
                </c:pt>
                <c:pt idx="3">
                  <c:v>2.6</c:v>
                </c:pt>
                <c:pt idx="4">
                  <c:v>20.3</c:v>
                </c:pt>
              </c:numCache>
            </c:numRef>
          </c:val>
          <c:extLst>
            <c:ext xmlns:c16="http://schemas.microsoft.com/office/drawing/2014/chart" uri="{C3380CC4-5D6E-409C-BE32-E72D297353CC}">
              <c16:uniqueId val="{00000009-DE1C-4D39-B73A-56D7DCF95BEA}"/>
            </c:ext>
          </c:extLst>
        </c:ser>
        <c:ser>
          <c:idx val="10"/>
          <c:order val="10"/>
          <c:tx>
            <c:strRef>
              <c:f>mejeri!$V$4</c:f>
              <c:strCache>
                <c:ptCount val="1"/>
                <c:pt idx="0">
                  <c:v>2015</c:v>
                </c:pt>
              </c:strCache>
            </c:strRef>
          </c:tx>
          <c:spPr>
            <a:solidFill>
              <a:schemeClr val="accent5">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mejeri!$V$6:$V$10</c:f>
              <c:numCache>
                <c:formatCode>#\ ##0.0</c:formatCode>
                <c:ptCount val="5"/>
                <c:pt idx="0">
                  <c:v>80.599999999999994</c:v>
                </c:pt>
                <c:pt idx="1">
                  <c:v>14.8</c:v>
                </c:pt>
                <c:pt idx="2">
                  <c:v>34.1</c:v>
                </c:pt>
                <c:pt idx="3">
                  <c:v>2.9</c:v>
                </c:pt>
                <c:pt idx="4">
                  <c:v>20.2</c:v>
                </c:pt>
              </c:numCache>
            </c:numRef>
          </c:val>
          <c:extLst>
            <c:ext xmlns:c16="http://schemas.microsoft.com/office/drawing/2014/chart" uri="{C3380CC4-5D6E-409C-BE32-E72D297353CC}">
              <c16:uniqueId val="{0000000A-DE1C-4D39-B73A-56D7DCF95BEA}"/>
            </c:ext>
          </c:extLst>
        </c:ser>
        <c:ser>
          <c:idx val="11"/>
          <c:order val="11"/>
          <c:tx>
            <c:strRef>
              <c:f>mejeri!$W$4</c:f>
              <c:strCache>
                <c:ptCount val="1"/>
                <c:pt idx="0">
                  <c:v>2016</c:v>
                </c:pt>
              </c:strCache>
            </c:strRef>
          </c:tx>
          <c:spPr>
            <a:solidFill>
              <a:schemeClr val="accent6">
                <a:lumMod val="6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mejeri!$W$6:$W$10</c:f>
              <c:numCache>
                <c:formatCode>#\ ##0.0</c:formatCode>
                <c:ptCount val="5"/>
                <c:pt idx="0">
                  <c:v>78.099999999999994</c:v>
                </c:pt>
                <c:pt idx="1">
                  <c:v>14.8</c:v>
                </c:pt>
                <c:pt idx="2">
                  <c:v>32.6</c:v>
                </c:pt>
                <c:pt idx="3">
                  <c:v>2.9</c:v>
                </c:pt>
                <c:pt idx="4">
                  <c:v>19.8</c:v>
                </c:pt>
              </c:numCache>
            </c:numRef>
          </c:val>
          <c:extLst>
            <c:ext xmlns:c16="http://schemas.microsoft.com/office/drawing/2014/chart" uri="{C3380CC4-5D6E-409C-BE32-E72D297353CC}">
              <c16:uniqueId val="{0000000B-DE1C-4D39-B73A-56D7DCF95BEA}"/>
            </c:ext>
          </c:extLst>
        </c:ser>
        <c:ser>
          <c:idx val="12"/>
          <c:order val="12"/>
          <c:tx>
            <c:strRef>
              <c:f>mejeri!$X$4</c:f>
              <c:strCache>
                <c:ptCount val="1"/>
                <c:pt idx="0">
                  <c:v>2017</c:v>
                </c:pt>
              </c:strCache>
            </c:strRef>
          </c:tx>
          <c:spPr>
            <a:solidFill>
              <a:schemeClr val="accent1">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mejeri!$X$6:$X$10</c:f>
              <c:numCache>
                <c:formatCode>#\ ##0.0</c:formatCode>
                <c:ptCount val="5"/>
                <c:pt idx="0">
                  <c:v>75.5</c:v>
                </c:pt>
                <c:pt idx="1">
                  <c:v>12.9</c:v>
                </c:pt>
                <c:pt idx="2">
                  <c:v>31</c:v>
                </c:pt>
                <c:pt idx="3">
                  <c:v>2.8</c:v>
                </c:pt>
                <c:pt idx="4">
                  <c:v>18.899999999999999</c:v>
                </c:pt>
              </c:numCache>
            </c:numRef>
          </c:val>
          <c:extLst>
            <c:ext xmlns:c16="http://schemas.microsoft.com/office/drawing/2014/chart" uri="{C3380CC4-5D6E-409C-BE32-E72D297353CC}">
              <c16:uniqueId val="{0000000C-DE1C-4D39-B73A-56D7DCF95BEA}"/>
            </c:ext>
          </c:extLst>
        </c:ser>
        <c:ser>
          <c:idx val="13"/>
          <c:order val="13"/>
          <c:tx>
            <c:strRef>
              <c:f>mejeri!$Y$4</c:f>
              <c:strCache>
                <c:ptCount val="1"/>
                <c:pt idx="0">
                  <c:v>2018</c:v>
                </c:pt>
              </c:strCache>
            </c:strRef>
          </c:tx>
          <c:spPr>
            <a:solidFill>
              <a:schemeClr val="accent2">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mejeri!$Y$6:$Y$10</c:f>
              <c:numCache>
                <c:formatCode>#\ ##0.0</c:formatCode>
                <c:ptCount val="5"/>
                <c:pt idx="0">
                  <c:v>71.2</c:v>
                </c:pt>
                <c:pt idx="1">
                  <c:v>9.8000000000000007</c:v>
                </c:pt>
                <c:pt idx="2">
                  <c:v>29.7</c:v>
                </c:pt>
                <c:pt idx="3">
                  <c:v>2.7</c:v>
                </c:pt>
                <c:pt idx="4">
                  <c:v>19</c:v>
                </c:pt>
              </c:numCache>
            </c:numRef>
          </c:val>
          <c:extLst>
            <c:ext xmlns:c16="http://schemas.microsoft.com/office/drawing/2014/chart" uri="{C3380CC4-5D6E-409C-BE32-E72D297353CC}">
              <c16:uniqueId val="{0000000D-DE1C-4D39-B73A-56D7DCF95BEA}"/>
            </c:ext>
          </c:extLst>
        </c:ser>
        <c:ser>
          <c:idx val="14"/>
          <c:order val="14"/>
          <c:tx>
            <c:strRef>
              <c:f>mejeri!$Z$4</c:f>
              <c:strCache>
                <c:ptCount val="1"/>
                <c:pt idx="0">
                  <c:v>2019</c:v>
                </c:pt>
              </c:strCache>
            </c:strRef>
          </c:tx>
          <c:spPr>
            <a:solidFill>
              <a:schemeClr val="accent3">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mejeri!$Z$6:$Z$10</c:f>
              <c:numCache>
                <c:formatCode>#\ ##0.0</c:formatCode>
                <c:ptCount val="5"/>
                <c:pt idx="0">
                  <c:v>68.400000000000006</c:v>
                </c:pt>
                <c:pt idx="1">
                  <c:v>9.1999999999999993</c:v>
                </c:pt>
                <c:pt idx="2">
                  <c:v>29.4</c:v>
                </c:pt>
                <c:pt idx="3">
                  <c:v>2.8</c:v>
                </c:pt>
                <c:pt idx="4">
                  <c:v>19.100000000000001</c:v>
                </c:pt>
              </c:numCache>
            </c:numRef>
          </c:val>
          <c:extLst>
            <c:ext xmlns:c16="http://schemas.microsoft.com/office/drawing/2014/chart" uri="{C3380CC4-5D6E-409C-BE32-E72D297353CC}">
              <c16:uniqueId val="{0000000E-DE1C-4D39-B73A-56D7DCF95BEA}"/>
            </c:ext>
          </c:extLst>
        </c:ser>
        <c:ser>
          <c:idx val="15"/>
          <c:order val="15"/>
          <c:tx>
            <c:strRef>
              <c:f>mejeri!$AA$4</c:f>
              <c:strCache>
                <c:ptCount val="1"/>
                <c:pt idx="0">
                  <c:v>2020</c:v>
                </c:pt>
              </c:strCache>
            </c:strRef>
          </c:tx>
          <c:spPr>
            <a:solidFill>
              <a:schemeClr val="accent4">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mejeri!$AA$6:$AA$10</c:f>
              <c:numCache>
                <c:formatCode>#\ ##0.0</c:formatCode>
                <c:ptCount val="5"/>
                <c:pt idx="0">
                  <c:v>67.7</c:v>
                </c:pt>
                <c:pt idx="1">
                  <c:v>9.1999999999999993</c:v>
                </c:pt>
                <c:pt idx="2">
                  <c:v>28.9</c:v>
                </c:pt>
                <c:pt idx="3">
                  <c:v>2.9</c:v>
                </c:pt>
                <c:pt idx="4">
                  <c:v>19.7</c:v>
                </c:pt>
              </c:numCache>
            </c:numRef>
          </c:val>
          <c:extLst>
            <c:ext xmlns:c16="http://schemas.microsoft.com/office/drawing/2014/chart" uri="{C3380CC4-5D6E-409C-BE32-E72D297353CC}">
              <c16:uniqueId val="{0000000F-DE1C-4D39-B73A-56D7DCF95BEA}"/>
            </c:ext>
          </c:extLst>
        </c:ser>
        <c:ser>
          <c:idx val="16"/>
          <c:order val="16"/>
          <c:tx>
            <c:strRef>
              <c:f>mejeri!$AB$4</c:f>
              <c:strCache>
                <c:ptCount val="1"/>
                <c:pt idx="0">
                  <c:v>2021</c:v>
                </c:pt>
              </c:strCache>
            </c:strRef>
          </c:tx>
          <c:spPr>
            <a:solidFill>
              <a:schemeClr val="accent5">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mejeri!$AB$6:$AB$10</c:f>
              <c:numCache>
                <c:formatCode>#\ ##0.0</c:formatCode>
                <c:ptCount val="5"/>
                <c:pt idx="0">
                  <c:v>65.8</c:v>
                </c:pt>
                <c:pt idx="1">
                  <c:v>8</c:v>
                </c:pt>
                <c:pt idx="2">
                  <c:v>28.5</c:v>
                </c:pt>
                <c:pt idx="3">
                  <c:v>2.9</c:v>
                </c:pt>
                <c:pt idx="4">
                  <c:v>19.5</c:v>
                </c:pt>
              </c:numCache>
            </c:numRef>
          </c:val>
          <c:extLst>
            <c:ext xmlns:c16="http://schemas.microsoft.com/office/drawing/2014/chart" uri="{C3380CC4-5D6E-409C-BE32-E72D297353CC}">
              <c16:uniqueId val="{00000010-DE1C-4D39-B73A-56D7DCF95BEA}"/>
            </c:ext>
          </c:extLst>
        </c:ser>
        <c:ser>
          <c:idx val="17"/>
          <c:order val="17"/>
          <c:tx>
            <c:strRef>
              <c:f>mejeri!$AC$4</c:f>
              <c:strCache>
                <c:ptCount val="1"/>
                <c:pt idx="0">
                  <c:v>2022</c:v>
                </c:pt>
              </c:strCache>
            </c:strRef>
          </c:tx>
          <c:spPr>
            <a:solidFill>
              <a:schemeClr val="accent6">
                <a:lumMod val="80000"/>
                <a:lumOff val="2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mejeri!$AC$6:$AC$10</c:f>
              <c:numCache>
                <c:formatCode>#\ ##0.0</c:formatCode>
                <c:ptCount val="5"/>
                <c:pt idx="0">
                  <c:v>64</c:v>
                </c:pt>
                <c:pt idx="1">
                  <c:v>7.3</c:v>
                </c:pt>
                <c:pt idx="2">
                  <c:v>27.7</c:v>
                </c:pt>
                <c:pt idx="3">
                  <c:v>3</c:v>
                </c:pt>
                <c:pt idx="4">
                  <c:v>19</c:v>
                </c:pt>
              </c:numCache>
            </c:numRef>
          </c:val>
          <c:extLst>
            <c:ext xmlns:c16="http://schemas.microsoft.com/office/drawing/2014/chart" uri="{C3380CC4-5D6E-409C-BE32-E72D297353CC}">
              <c16:uniqueId val="{00000011-DE1C-4D39-B73A-56D7DCF95BEA}"/>
            </c:ext>
          </c:extLst>
        </c:ser>
        <c:ser>
          <c:idx val="18"/>
          <c:order val="18"/>
          <c:tx>
            <c:strRef>
              <c:f>mejeri!$AD$4</c:f>
              <c:strCache>
                <c:ptCount val="1"/>
                <c:pt idx="0">
                  <c:v>2023</c:v>
                </c:pt>
              </c:strCache>
            </c:strRef>
          </c:tx>
          <c:spPr>
            <a:solidFill>
              <a:schemeClr val="accent1">
                <a:lumMod val="80000"/>
              </a:schemeClr>
            </a:solidFill>
            <a:ln>
              <a:noFill/>
            </a:ln>
            <a:effectLst/>
          </c:spPr>
          <c:invertIfNegative val="0"/>
          <c:cat>
            <c:strRef>
              <c:f>mejeri!$A$6:$A$10</c:f>
              <c:strCache>
                <c:ptCount val="5"/>
                <c:pt idx="0">
                  <c:v>Mjölk</c:v>
                </c:pt>
                <c:pt idx="1">
                  <c:v>Grädde</c:v>
                </c:pt>
                <c:pt idx="2">
                  <c:v>Syrade produkter</c:v>
                </c:pt>
                <c:pt idx="3">
                  <c:v>Smör</c:v>
                </c:pt>
                <c:pt idx="4">
                  <c:v>Ost</c:v>
                </c:pt>
              </c:strCache>
            </c:strRef>
          </c:cat>
          <c:val>
            <c:numRef>
              <c:f>mejeri!$AD$6:$AD$10</c:f>
              <c:numCache>
                <c:formatCode>#\ ##0.0</c:formatCode>
                <c:ptCount val="5"/>
                <c:pt idx="0">
                  <c:v>62.6</c:v>
                </c:pt>
                <c:pt idx="1">
                  <c:v>7.4</c:v>
                </c:pt>
                <c:pt idx="2">
                  <c:v>27</c:v>
                </c:pt>
                <c:pt idx="3">
                  <c:v>2.7</c:v>
                </c:pt>
                <c:pt idx="4">
                  <c:v>19.3</c:v>
                </c:pt>
              </c:numCache>
            </c:numRef>
          </c:val>
          <c:extLst>
            <c:ext xmlns:c16="http://schemas.microsoft.com/office/drawing/2014/chart" uri="{C3380CC4-5D6E-409C-BE32-E72D297353CC}">
              <c16:uniqueId val="{00000012-DE1C-4D39-B73A-56D7DCF95BEA}"/>
            </c:ext>
          </c:extLst>
        </c:ser>
        <c:ser>
          <c:idx val="19"/>
          <c:order val="19"/>
          <c:tx>
            <c:strRef>
              <c:f>mejeri!$AE$4</c:f>
              <c:strCache>
                <c:ptCount val="1"/>
                <c:pt idx="0">
                  <c:v>2024</c:v>
                </c:pt>
              </c:strCache>
            </c:strRef>
          </c:tx>
          <c:spPr>
            <a:solidFill>
              <a:schemeClr val="accent2">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mejeri!$A$6:$A$10</c:f>
              <c:strCache>
                <c:ptCount val="5"/>
                <c:pt idx="0">
                  <c:v>Mjölk</c:v>
                </c:pt>
                <c:pt idx="1">
                  <c:v>Grädde</c:v>
                </c:pt>
                <c:pt idx="2">
                  <c:v>Syrade produkter</c:v>
                </c:pt>
                <c:pt idx="3">
                  <c:v>Smör</c:v>
                </c:pt>
                <c:pt idx="4">
                  <c:v>Ost</c:v>
                </c:pt>
              </c:strCache>
            </c:strRef>
          </c:cat>
          <c:val>
            <c:numRef>
              <c:f>mejeri!$AE$6:$AE$10</c:f>
              <c:numCache>
                <c:formatCode>#\ ##0.0</c:formatCode>
                <c:ptCount val="5"/>
                <c:pt idx="0">
                  <c:v>61.5</c:v>
                </c:pt>
                <c:pt idx="1">
                  <c:v>8</c:v>
                </c:pt>
                <c:pt idx="2">
                  <c:v>26.7</c:v>
                </c:pt>
                <c:pt idx="3">
                  <c:v>2.8</c:v>
                </c:pt>
                <c:pt idx="4">
                  <c:v>21.1</c:v>
                </c:pt>
              </c:numCache>
            </c:numRef>
          </c:val>
          <c:extLst>
            <c:ext xmlns:c16="http://schemas.microsoft.com/office/drawing/2014/chart" uri="{C3380CC4-5D6E-409C-BE32-E72D297353CC}">
              <c16:uniqueId val="{00000013-DE1C-4D39-B73A-56D7DCF95BEA}"/>
            </c:ext>
          </c:extLst>
        </c:ser>
        <c:dLbls>
          <c:showLegendKey val="0"/>
          <c:showVal val="0"/>
          <c:showCatName val="0"/>
          <c:showSerName val="0"/>
          <c:showPercent val="0"/>
          <c:showBubbleSize val="0"/>
        </c:dLbls>
        <c:gapWidth val="219"/>
        <c:overlap val="-27"/>
        <c:axId val="1999543056"/>
        <c:axId val="208067024"/>
      </c:barChart>
      <c:catAx>
        <c:axId val="199954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208067024"/>
        <c:crosses val="autoZero"/>
        <c:auto val="1"/>
        <c:lblAlgn val="ctr"/>
        <c:lblOffset val="100"/>
        <c:noMultiLvlLbl val="0"/>
      </c:catAx>
      <c:valAx>
        <c:axId val="208067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Totalkonsumtion</a:t>
                </a:r>
                <a:r>
                  <a:rPr lang="sv-SE" baseline="0"/>
                  <a:t>, kg/capita</a:t>
                </a:r>
                <a:endParaRPr lang="sv-SE"/>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1999543056"/>
        <c:crosses val="autoZero"/>
        <c:crossBetween val="between"/>
      </c:valAx>
      <c:spPr>
        <a:noFill/>
        <a:ln>
          <a:noFill/>
        </a:ln>
        <a:effectLst/>
      </c:spPr>
    </c:plotArea>
    <c:legend>
      <c:legendPos val="b"/>
      <c:layout>
        <c:manualLayout>
          <c:xMode val="edge"/>
          <c:yMode val="edge"/>
          <c:x val="0.19892960833267437"/>
          <c:y val="0.88288944145139747"/>
          <c:w val="0.66239903297597125"/>
          <c:h val="0.108338628724041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Svensk totalkonsumtion av ägg</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9.8139714429846689E-2"/>
          <c:y val="6.7000328771486956E-2"/>
          <c:w val="0.89761893273090165"/>
          <c:h val="0.8077603343747719"/>
        </c:manualLayout>
      </c:layout>
      <c:barChart>
        <c:barDir val="col"/>
        <c:grouping val="clustered"/>
        <c:varyColors val="0"/>
        <c:ser>
          <c:idx val="0"/>
          <c:order val="0"/>
          <c:tx>
            <c:strRef>
              <c:f>ägg!$A$7</c:f>
              <c:strCache>
                <c:ptCount val="1"/>
                <c:pt idx="0">
                  <c:v>Äggekvivalenter</c:v>
                </c:pt>
              </c:strCache>
            </c:strRef>
          </c:tx>
          <c:spPr>
            <a:pattFill prst="pct90">
              <a:fgClr>
                <a:srgbClr val="FFC000"/>
              </a:fgClr>
              <a:bgClr>
                <a:sysClr val="window" lastClr="FFFFFF"/>
              </a:bgClr>
            </a:pattFill>
            <a:ln w="3175">
              <a:solidFill>
                <a:srgbClr val="7DA117"/>
              </a:solidFill>
            </a:ln>
            <a:effectLst/>
          </c:spPr>
          <c:invertIfNegative val="0"/>
          <c:cat>
            <c:strRef>
              <c:f>ägg!$Q$6:$AJ$6</c:f>
              <c:strCach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strCache>
            </c:strRef>
          </c:cat>
          <c:val>
            <c:numRef>
              <c:f>ägg!$Q$7:$AJ$7</c:f>
              <c:numCache>
                <c:formatCode>0.0</c:formatCode>
                <c:ptCount val="20"/>
                <c:pt idx="0">
                  <c:v>12.1</c:v>
                </c:pt>
                <c:pt idx="1">
                  <c:v>12.3</c:v>
                </c:pt>
                <c:pt idx="2">
                  <c:v>12.2</c:v>
                </c:pt>
                <c:pt idx="3">
                  <c:v>12.5</c:v>
                </c:pt>
                <c:pt idx="4">
                  <c:v>13</c:v>
                </c:pt>
                <c:pt idx="5">
                  <c:v>13.3</c:v>
                </c:pt>
                <c:pt idx="6">
                  <c:v>14.1</c:v>
                </c:pt>
                <c:pt idx="7">
                  <c:v>14.1</c:v>
                </c:pt>
                <c:pt idx="8">
                  <c:v>14.4</c:v>
                </c:pt>
                <c:pt idx="9">
                  <c:v>13.9</c:v>
                </c:pt>
                <c:pt idx="10">
                  <c:v>14.2</c:v>
                </c:pt>
                <c:pt idx="11">
                  <c:v>14.9</c:v>
                </c:pt>
                <c:pt idx="12">
                  <c:v>14.6</c:v>
                </c:pt>
                <c:pt idx="13">
                  <c:v>15</c:v>
                </c:pt>
                <c:pt idx="14">
                  <c:v>15</c:v>
                </c:pt>
                <c:pt idx="15">
                  <c:v>14.8</c:v>
                </c:pt>
                <c:pt idx="16">
                  <c:v>13.9</c:v>
                </c:pt>
                <c:pt idx="17">
                  <c:v>14.7</c:v>
                </c:pt>
                <c:pt idx="18">
                  <c:v>13.322658194888946</c:v>
                </c:pt>
                <c:pt idx="19">
                  <c:v>14.046082063375636</c:v>
                </c:pt>
              </c:numCache>
            </c:numRef>
          </c:val>
          <c:extLst>
            <c:ext xmlns:c16="http://schemas.microsoft.com/office/drawing/2014/chart" uri="{C3380CC4-5D6E-409C-BE32-E72D297353CC}">
              <c16:uniqueId val="{00000000-569D-45B0-A3AD-B19E902A2DAE}"/>
            </c:ext>
          </c:extLst>
        </c:ser>
        <c:dLbls>
          <c:showLegendKey val="0"/>
          <c:showVal val="0"/>
          <c:showCatName val="0"/>
          <c:showSerName val="0"/>
          <c:showPercent val="0"/>
          <c:showBubbleSize val="0"/>
        </c:dLbls>
        <c:gapWidth val="15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6"/>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kg/capita äggekvivalenter</a:t>
                </a:r>
              </a:p>
            </c:rich>
          </c:tx>
          <c:layout>
            <c:manualLayout>
              <c:xMode val="edge"/>
              <c:yMode val="edge"/>
              <c:x val="4.0560261443642671E-2"/>
              <c:y val="0.3258855441168109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sv-SE"/>
              <a:t>Konsumtion av kött i relation till kostråd</a:t>
            </a:r>
          </a:p>
        </c:rich>
      </c:tx>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3489194691785021E-2"/>
          <c:y val="6.7168234064785795E-2"/>
          <c:w val="0.90280364019918069"/>
          <c:h val="0.73730967014703097"/>
        </c:manualLayout>
      </c:layout>
      <c:lineChart>
        <c:grouping val="standard"/>
        <c:varyColors val="0"/>
        <c:ser>
          <c:idx val="0"/>
          <c:order val="0"/>
          <c:tx>
            <c:strRef>
              <c:f>'hage till mage'!$A$19</c:f>
              <c:strCache>
                <c:ptCount val="1"/>
                <c:pt idx="0">
                  <c:v>Rött kött "på gaffeln"</c:v>
                </c:pt>
              </c:strCache>
            </c:strRef>
          </c:tx>
          <c:spPr>
            <a:ln w="25400" cap="rnd">
              <a:solidFill>
                <a:srgbClr val="C00000"/>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mage'!$B$19:$AJ$19</c:f>
              <c:numCache>
                <c:formatCode>0</c:formatCode>
                <c:ptCount val="35"/>
                <c:pt idx="0">
                  <c:v>504.7923076923077</c:v>
                </c:pt>
                <c:pt idx="1">
                  <c:v>501.10769230769228</c:v>
                </c:pt>
                <c:pt idx="2">
                  <c:v>517.21534927967343</c:v>
                </c:pt>
                <c:pt idx="3">
                  <c:v>515.84615384615381</c:v>
                </c:pt>
                <c:pt idx="4">
                  <c:v>530.5846153846154</c:v>
                </c:pt>
                <c:pt idx="5">
                  <c:v>548.27076923076925</c:v>
                </c:pt>
                <c:pt idx="6">
                  <c:v>548.08653846153845</c:v>
                </c:pt>
                <c:pt idx="7">
                  <c:v>561.25903846153835</c:v>
                </c:pt>
                <c:pt idx="8">
                  <c:v>574.43153846153848</c:v>
                </c:pt>
                <c:pt idx="9">
                  <c:v>581.65858818328024</c:v>
                </c:pt>
                <c:pt idx="10">
                  <c:v>587.23557692307691</c:v>
                </c:pt>
                <c:pt idx="11">
                  <c:v>570.66947829299875</c:v>
                </c:pt>
                <c:pt idx="12">
                  <c:v>607.83514418525078</c:v>
                </c:pt>
                <c:pt idx="13">
                  <c:v>615.23134947208871</c:v>
                </c:pt>
                <c:pt idx="14">
                  <c:v>620.6842410753992</c:v>
                </c:pt>
                <c:pt idx="15">
                  <c:v>614.76557850701772</c:v>
                </c:pt>
                <c:pt idx="16">
                  <c:v>614.84558159070548</c:v>
                </c:pt>
                <c:pt idx="17">
                  <c:v>615.91560094557246</c:v>
                </c:pt>
                <c:pt idx="18">
                  <c:v>613.67269230769216</c:v>
                </c:pt>
                <c:pt idx="19">
                  <c:v>613.58057692307682</c:v>
                </c:pt>
                <c:pt idx="20">
                  <c:v>626.66096153846149</c:v>
                </c:pt>
                <c:pt idx="21">
                  <c:v>634.30653846153837</c:v>
                </c:pt>
                <c:pt idx="22">
                  <c:v>618.09423076923076</c:v>
                </c:pt>
                <c:pt idx="23">
                  <c:v>624.33965384615374</c:v>
                </c:pt>
                <c:pt idx="24">
                  <c:v>612.75153846153853</c:v>
                </c:pt>
                <c:pt idx="25">
                  <c:v>603.1715384615386</c:v>
                </c:pt>
                <c:pt idx="26">
                  <c:v>595.7101923076923</c:v>
                </c:pt>
                <c:pt idx="27">
                  <c:v>580.60326923076911</c:v>
                </c:pt>
                <c:pt idx="28">
                  <c:v>573.23403846153849</c:v>
                </c:pt>
                <c:pt idx="29">
                  <c:v>553.61346153846148</c:v>
                </c:pt>
                <c:pt idx="30">
                  <c:v>530.49249999999995</c:v>
                </c:pt>
                <c:pt idx="31">
                  <c:v>522.20211538461535</c:v>
                </c:pt>
                <c:pt idx="32">
                  <c:v>527.36057692307691</c:v>
                </c:pt>
                <c:pt idx="33">
                  <c:v>509.52610047172095</c:v>
                </c:pt>
                <c:pt idx="34">
                  <c:v>519.16376224480223</c:v>
                </c:pt>
              </c:numCache>
            </c:numRef>
          </c:val>
          <c:smooth val="0"/>
          <c:extLst>
            <c:ext xmlns:c16="http://schemas.microsoft.com/office/drawing/2014/chart" uri="{C3380CC4-5D6E-409C-BE32-E72D297353CC}">
              <c16:uniqueId val="{00000000-4CFB-4F92-9FBA-A7BA304B06C9}"/>
            </c:ext>
          </c:extLst>
        </c:ser>
        <c:ser>
          <c:idx val="1"/>
          <c:order val="1"/>
          <c:tx>
            <c:strRef>
              <c:f>'hage till mage'!$A$20</c:f>
              <c:strCache>
                <c:ptCount val="1"/>
                <c:pt idx="0">
                  <c:v>Kostråd till och med 2024</c:v>
                </c:pt>
              </c:strCache>
            </c:strRef>
          </c:tx>
          <c:spPr>
            <a:ln w="25400" cap="rnd">
              <a:solidFill>
                <a:schemeClr val="tx1"/>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mage'!$B$20:$AJ$20</c:f>
              <c:numCache>
                <c:formatCode>General</c:formatCode>
                <c:ptCount val="35"/>
                <c:pt idx="0">
                  <c:v>500</c:v>
                </c:pt>
                <c:pt idx="1">
                  <c:v>500</c:v>
                </c:pt>
                <c:pt idx="2">
                  <c:v>500</c:v>
                </c:pt>
                <c:pt idx="3">
                  <c:v>500</c:v>
                </c:pt>
                <c:pt idx="4">
                  <c:v>500</c:v>
                </c:pt>
                <c:pt idx="5">
                  <c:v>500</c:v>
                </c:pt>
                <c:pt idx="6">
                  <c:v>500</c:v>
                </c:pt>
                <c:pt idx="7">
                  <c:v>500</c:v>
                </c:pt>
                <c:pt idx="8">
                  <c:v>500</c:v>
                </c:pt>
                <c:pt idx="9">
                  <c:v>500</c:v>
                </c:pt>
                <c:pt idx="10">
                  <c:v>500</c:v>
                </c:pt>
                <c:pt idx="11">
                  <c:v>500</c:v>
                </c:pt>
                <c:pt idx="12">
                  <c:v>500</c:v>
                </c:pt>
                <c:pt idx="13">
                  <c:v>500</c:v>
                </c:pt>
                <c:pt idx="14">
                  <c:v>500</c:v>
                </c:pt>
                <c:pt idx="15">
                  <c:v>500</c:v>
                </c:pt>
                <c:pt idx="16">
                  <c:v>500</c:v>
                </c:pt>
                <c:pt idx="17">
                  <c:v>500</c:v>
                </c:pt>
                <c:pt idx="18">
                  <c:v>500</c:v>
                </c:pt>
                <c:pt idx="19">
                  <c:v>500</c:v>
                </c:pt>
                <c:pt idx="20">
                  <c:v>500</c:v>
                </c:pt>
                <c:pt idx="21">
                  <c:v>500</c:v>
                </c:pt>
                <c:pt idx="22">
                  <c:v>500</c:v>
                </c:pt>
                <c:pt idx="23">
                  <c:v>500</c:v>
                </c:pt>
                <c:pt idx="24">
                  <c:v>500</c:v>
                </c:pt>
                <c:pt idx="25">
                  <c:v>500</c:v>
                </c:pt>
                <c:pt idx="26">
                  <c:v>500</c:v>
                </c:pt>
                <c:pt idx="27">
                  <c:v>500</c:v>
                </c:pt>
                <c:pt idx="28">
                  <c:v>500</c:v>
                </c:pt>
                <c:pt idx="29">
                  <c:v>500</c:v>
                </c:pt>
                <c:pt idx="30">
                  <c:v>500</c:v>
                </c:pt>
                <c:pt idx="31">
                  <c:v>500</c:v>
                </c:pt>
                <c:pt idx="32" formatCode="0">
                  <c:v>500</c:v>
                </c:pt>
                <c:pt idx="33" formatCode="0">
                  <c:v>500</c:v>
                </c:pt>
                <c:pt idx="34" formatCode="0">
                  <c:v>500</c:v>
                </c:pt>
              </c:numCache>
            </c:numRef>
          </c:val>
          <c:smooth val="0"/>
          <c:extLst>
            <c:ext xmlns:c16="http://schemas.microsoft.com/office/drawing/2014/chart" uri="{C3380CC4-5D6E-409C-BE32-E72D297353CC}">
              <c16:uniqueId val="{00000001-4CFB-4F92-9FBA-A7BA304B06C9}"/>
            </c:ext>
          </c:extLst>
        </c:ser>
        <c:ser>
          <c:idx val="2"/>
          <c:order val="2"/>
          <c:tx>
            <c:strRef>
              <c:f>'hage till mage'!$A$21</c:f>
              <c:strCache>
                <c:ptCount val="1"/>
                <c:pt idx="0">
                  <c:v>NNR 2023 &amp; kostråd från 2025</c:v>
                </c:pt>
              </c:strCache>
            </c:strRef>
          </c:tx>
          <c:spPr>
            <a:ln w="25400" cap="rnd">
              <a:solidFill>
                <a:schemeClr val="tx1"/>
              </a:solidFill>
              <a:prstDash val="sysDash"/>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mage'!$B$21:$AJ$21</c:f>
              <c:numCache>
                <c:formatCode>0</c:formatCode>
                <c:ptCount val="35"/>
                <c:pt idx="0">
                  <c:v>350</c:v>
                </c:pt>
                <c:pt idx="1">
                  <c:v>350</c:v>
                </c:pt>
                <c:pt idx="2">
                  <c:v>350</c:v>
                </c:pt>
                <c:pt idx="3">
                  <c:v>350</c:v>
                </c:pt>
                <c:pt idx="4">
                  <c:v>350</c:v>
                </c:pt>
                <c:pt idx="5">
                  <c:v>350</c:v>
                </c:pt>
                <c:pt idx="6">
                  <c:v>350</c:v>
                </c:pt>
                <c:pt idx="7">
                  <c:v>350</c:v>
                </c:pt>
                <c:pt idx="8">
                  <c:v>350</c:v>
                </c:pt>
                <c:pt idx="9">
                  <c:v>350</c:v>
                </c:pt>
                <c:pt idx="10">
                  <c:v>350</c:v>
                </c:pt>
                <c:pt idx="11">
                  <c:v>350</c:v>
                </c:pt>
                <c:pt idx="12">
                  <c:v>350</c:v>
                </c:pt>
                <c:pt idx="13">
                  <c:v>350</c:v>
                </c:pt>
                <c:pt idx="14">
                  <c:v>350</c:v>
                </c:pt>
                <c:pt idx="15">
                  <c:v>350</c:v>
                </c:pt>
                <c:pt idx="16">
                  <c:v>350</c:v>
                </c:pt>
                <c:pt idx="17">
                  <c:v>350</c:v>
                </c:pt>
                <c:pt idx="18">
                  <c:v>350</c:v>
                </c:pt>
                <c:pt idx="19">
                  <c:v>350</c:v>
                </c:pt>
                <c:pt idx="20">
                  <c:v>350</c:v>
                </c:pt>
                <c:pt idx="21">
                  <c:v>350</c:v>
                </c:pt>
                <c:pt idx="22">
                  <c:v>350</c:v>
                </c:pt>
                <c:pt idx="23">
                  <c:v>350</c:v>
                </c:pt>
                <c:pt idx="24">
                  <c:v>350</c:v>
                </c:pt>
                <c:pt idx="25">
                  <c:v>350</c:v>
                </c:pt>
                <c:pt idx="26">
                  <c:v>350</c:v>
                </c:pt>
                <c:pt idx="27">
                  <c:v>350</c:v>
                </c:pt>
                <c:pt idx="28">
                  <c:v>350</c:v>
                </c:pt>
                <c:pt idx="29">
                  <c:v>350</c:v>
                </c:pt>
                <c:pt idx="30">
                  <c:v>350</c:v>
                </c:pt>
                <c:pt idx="31">
                  <c:v>350</c:v>
                </c:pt>
                <c:pt idx="32">
                  <c:v>350</c:v>
                </c:pt>
                <c:pt idx="33">
                  <c:v>350</c:v>
                </c:pt>
                <c:pt idx="34">
                  <c:v>350</c:v>
                </c:pt>
              </c:numCache>
            </c:numRef>
          </c:val>
          <c:smooth val="0"/>
          <c:extLst>
            <c:ext xmlns:c16="http://schemas.microsoft.com/office/drawing/2014/chart" uri="{C3380CC4-5D6E-409C-BE32-E72D297353CC}">
              <c16:uniqueId val="{00000002-4CFB-4F92-9FBA-A7BA304B06C9}"/>
            </c:ext>
          </c:extLst>
        </c:ser>
        <c:ser>
          <c:idx val="3"/>
          <c:order val="3"/>
          <c:tx>
            <c:strRef>
              <c:f>'hage till mage'!$A$22</c:f>
              <c:strCache>
                <c:ptCount val="1"/>
                <c:pt idx="0">
                  <c:v>Kyckling "på gaffeln"</c:v>
                </c:pt>
              </c:strCache>
            </c:strRef>
          </c:tx>
          <c:spPr>
            <a:ln w="25400" cap="rnd">
              <a:solidFill>
                <a:schemeClr val="accent3"/>
              </a:solidFill>
              <a:round/>
            </a:ln>
            <a:effectLst/>
          </c:spPr>
          <c:marker>
            <c:symbol val="none"/>
          </c:marker>
          <c:cat>
            <c:strRef>
              <c:f>'hage till mage'!$B$14:$AJ$14</c:f>
              <c:strCache>
                <c:ptCount val="3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strCache>
            </c:strRef>
          </c:cat>
          <c:val>
            <c:numRef>
              <c:f>'hage till mage'!$B$22:$AJ$22</c:f>
              <c:numCache>
                <c:formatCode>0</c:formatCode>
                <c:ptCount val="35"/>
                <c:pt idx="0">
                  <c:v>48.107692307692318</c:v>
                </c:pt>
                <c:pt idx="1">
                  <c:v>53.815384615384609</c:v>
                </c:pt>
                <c:pt idx="2">
                  <c:v>57.892307692307682</c:v>
                </c:pt>
                <c:pt idx="3">
                  <c:v>61.153846153846146</c:v>
                </c:pt>
                <c:pt idx="4">
                  <c:v>66.861538461538444</c:v>
                </c:pt>
                <c:pt idx="5">
                  <c:v>70.938461538461539</c:v>
                </c:pt>
                <c:pt idx="6">
                  <c:v>73.384615384615387</c:v>
                </c:pt>
                <c:pt idx="7">
                  <c:v>75.015384615384605</c:v>
                </c:pt>
                <c:pt idx="8">
                  <c:v>80.723076923076931</c:v>
                </c:pt>
                <c:pt idx="9">
                  <c:v>93.769230769230745</c:v>
                </c:pt>
                <c:pt idx="10">
                  <c:v>104.36923076923077</c:v>
                </c:pt>
                <c:pt idx="11">
                  <c:v>113.33846153846154</c:v>
                </c:pt>
                <c:pt idx="12">
                  <c:v>120.67692307692307</c:v>
                </c:pt>
                <c:pt idx="13">
                  <c:v>116.6</c:v>
                </c:pt>
                <c:pt idx="14">
                  <c:v>121.49230769230768</c:v>
                </c:pt>
                <c:pt idx="15">
                  <c:v>128.01538461538459</c:v>
                </c:pt>
                <c:pt idx="16">
                  <c:v>132.90769230769232</c:v>
                </c:pt>
                <c:pt idx="17">
                  <c:v>136.16923076923075</c:v>
                </c:pt>
                <c:pt idx="18">
                  <c:v>147.5846153846154</c:v>
                </c:pt>
                <c:pt idx="19">
                  <c:v>142.69230769230768</c:v>
                </c:pt>
                <c:pt idx="20">
                  <c:v>150.03076923076921</c:v>
                </c:pt>
                <c:pt idx="21">
                  <c:v>152.47692307692307</c:v>
                </c:pt>
                <c:pt idx="22">
                  <c:v>154.92307692307691</c:v>
                </c:pt>
                <c:pt idx="23">
                  <c:v>165.52307692307693</c:v>
                </c:pt>
                <c:pt idx="24">
                  <c:v>176.12307692307692</c:v>
                </c:pt>
                <c:pt idx="25">
                  <c:v>182.64615384615382</c:v>
                </c:pt>
                <c:pt idx="26">
                  <c:v>192.43076923076927</c:v>
                </c:pt>
                <c:pt idx="27">
                  <c:v>189.98461538461541</c:v>
                </c:pt>
                <c:pt idx="28">
                  <c:v>180.7136923076923</c:v>
                </c:pt>
                <c:pt idx="29">
                  <c:v>182.82553846153846</c:v>
                </c:pt>
                <c:pt idx="30">
                  <c:v>177.75384615384615</c:v>
                </c:pt>
                <c:pt idx="31">
                  <c:v>188.33204435921328</c:v>
                </c:pt>
                <c:pt idx="32">
                  <c:v>187.9269692121581</c:v>
                </c:pt>
                <c:pt idx="33">
                  <c:v>191.34218194291617</c:v>
                </c:pt>
                <c:pt idx="34">
                  <c:v>196.44229399660213</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smooth val="0"/>
        <c:axId val="1074040239"/>
        <c:axId val="832429023"/>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sv-SE"/>
          </a:p>
        </c:txPr>
        <c:crossAx val="832429023"/>
        <c:crosses val="autoZero"/>
        <c:auto val="1"/>
        <c:lblAlgn val="ctr"/>
        <c:lblOffset val="100"/>
        <c:noMultiLvlLbl val="0"/>
      </c:catAx>
      <c:valAx>
        <c:axId val="8324290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r>
                  <a:rPr lang="sv-SE"/>
                  <a:t>gram kött per person och vecka</a:t>
                </a:r>
              </a:p>
            </c:rich>
          </c:tx>
          <c:layout>
            <c:manualLayout>
              <c:xMode val="edge"/>
              <c:yMode val="edge"/>
              <c:x val="7.2992700729927005E-3"/>
              <c:y val="0.3156339405913744"/>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crossAx val="10740402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r>
              <a:rPr lang="sv-SE"/>
              <a:t>Från hage till mage rött kött och kyckling 2010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1363985442012288"/>
          <c:y val="8.5648755127297485E-2"/>
          <c:w val="0.86662035752896283"/>
          <c:h val="0.60546738795605259"/>
        </c:manualLayout>
      </c:layout>
      <c:barChart>
        <c:barDir val="col"/>
        <c:grouping val="clustered"/>
        <c:varyColors val="0"/>
        <c:ser>
          <c:idx val="0"/>
          <c:order val="0"/>
          <c:tx>
            <c:strRef>
              <c:f>'hage till mage'!$A$57</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mage'!$F$57:$G$57</c:f>
              <c:numCache>
                <c:formatCode>0.0</c:formatCode>
                <c:ptCount val="2"/>
                <c:pt idx="0">
                  <c:v>111.38444444444444</c:v>
                </c:pt>
                <c:pt idx="1">
                  <c:v>24.533333333333331</c:v>
                </c:pt>
              </c:numCache>
            </c:numRef>
          </c:val>
          <c:extLst>
            <c:ext xmlns:c16="http://schemas.microsoft.com/office/drawing/2014/chart" uri="{C3380CC4-5D6E-409C-BE32-E72D297353CC}">
              <c16:uniqueId val="{00000000-569D-45B0-A3AD-B19E902A2DAE}"/>
            </c:ext>
          </c:extLst>
        </c:ser>
        <c:ser>
          <c:idx val="1"/>
          <c:order val="1"/>
          <c:tx>
            <c:strRef>
              <c:f>'hage till mage'!$A$58</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mage'!$F$58:$G$58</c:f>
              <c:numCache>
                <c:formatCode>General</c:formatCode>
                <c:ptCount val="2"/>
                <c:pt idx="0" formatCode="0.0">
                  <c:v>67.900000000000006</c:v>
                </c:pt>
                <c:pt idx="1">
                  <c:v>18.399999999999999</c:v>
                </c:pt>
              </c:numCache>
            </c:numRef>
          </c:val>
          <c:extLst>
            <c:ext xmlns:c16="http://schemas.microsoft.com/office/drawing/2014/chart" uri="{C3380CC4-5D6E-409C-BE32-E72D297353CC}">
              <c16:uniqueId val="{00000001-569D-45B0-A3AD-B19E902A2DAE}"/>
            </c:ext>
          </c:extLst>
        </c:ser>
        <c:ser>
          <c:idx val="2"/>
          <c:order val="2"/>
          <c:tx>
            <c:strRef>
              <c:f>'hage till mage'!$A$59</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mage'!$F$59:$G$59</c:f>
              <c:numCache>
                <c:formatCode>0.0</c:formatCode>
                <c:ptCount val="2"/>
                <c:pt idx="0">
                  <c:v>51.064999999999998</c:v>
                </c:pt>
                <c:pt idx="1">
                  <c:v>16.192</c:v>
                </c:pt>
              </c:numCache>
            </c:numRef>
          </c:val>
          <c:extLst>
            <c:ext xmlns:c16="http://schemas.microsoft.com/office/drawing/2014/chart" uri="{C3380CC4-5D6E-409C-BE32-E72D297353CC}">
              <c16:uniqueId val="{00000002-569D-45B0-A3AD-B19E902A2DAE}"/>
            </c:ext>
          </c:extLst>
        </c:ser>
        <c:ser>
          <c:idx val="3"/>
          <c:order val="3"/>
          <c:tx>
            <c:strRef>
              <c:f>'hage till mage'!$A$60</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mage'!$F$60:$G$60</c:f>
              <c:numCache>
                <c:formatCode>0.0</c:formatCode>
                <c:ptCount val="2"/>
                <c:pt idx="0">
                  <c:v>42.338709677419359</c:v>
                </c:pt>
                <c:pt idx="1">
                  <c:v>10.161290322580646</c:v>
                </c:pt>
              </c:numCache>
            </c:numRef>
          </c:val>
          <c:extLst>
            <c:ext xmlns:c16="http://schemas.microsoft.com/office/drawing/2014/chart" uri="{C3380CC4-5D6E-409C-BE32-E72D297353CC}">
              <c16:uniqueId val="{00000003-569D-45B0-A3AD-B19E902A2DAE}"/>
            </c:ext>
          </c:extLst>
        </c:ser>
        <c:ser>
          <c:idx val="4"/>
          <c:order val="4"/>
          <c:tx>
            <c:strRef>
              <c:f>'hage till mage'!$A$61</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mage'!$F$61:$G$61</c:f>
              <c:numCache>
                <c:formatCode>General</c:formatCode>
                <c:ptCount val="2"/>
                <c:pt idx="0" formatCode="0.0">
                  <c:v>32.5</c:v>
                </c:pt>
                <c:pt idx="1">
                  <c:v>7.8</c:v>
                </c:pt>
              </c:numCache>
            </c:numRef>
          </c:val>
          <c:extLst>
            <c:ext xmlns:c16="http://schemas.microsoft.com/office/drawing/2014/chart" uri="{C3380CC4-5D6E-409C-BE32-E72D297353CC}">
              <c16:uniqueId val="{00000004-569D-45B0-A3AD-B19E902A2DAE}"/>
            </c:ext>
          </c:extLst>
        </c:ser>
        <c:ser>
          <c:idx val="5"/>
          <c:order val="5"/>
          <c:tx>
            <c:strRef>
              <c:f>'hage till mage'!$A$62</c:f>
              <c:strCache>
                <c:ptCount val="1"/>
                <c:pt idx="0">
                  <c:v>Livsmedelsverkets kostråd till och med 2024</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mage'!$F$62:$G$62</c:f>
              <c:numCache>
                <c:formatCode>General</c:formatCode>
                <c:ptCount val="2"/>
                <c:pt idx="0" formatCode="0.0">
                  <c:v>26</c:v>
                </c:pt>
              </c:numCache>
            </c:numRef>
          </c:val>
          <c:extLst>
            <c:ext xmlns:c16="http://schemas.microsoft.com/office/drawing/2014/chart" uri="{C3380CC4-5D6E-409C-BE32-E72D297353CC}">
              <c16:uniqueId val="{00000005-569D-45B0-A3AD-B19E902A2DAE}"/>
            </c:ext>
          </c:extLst>
        </c:ser>
        <c:ser>
          <c:idx val="6"/>
          <c:order val="6"/>
          <c:tx>
            <c:strRef>
              <c:f>'hage till mage'!$A$63</c:f>
              <c:strCache>
                <c:ptCount val="1"/>
                <c:pt idx="0">
                  <c:v>Livsmedelsverkets kostråd från och med 2025</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mage'!$F$56:$G$56</c:f>
              <c:strCache>
                <c:ptCount val="2"/>
                <c:pt idx="0">
                  <c:v>Rött kött</c:v>
                </c:pt>
                <c:pt idx="1">
                  <c:v>Matfågel</c:v>
                </c:pt>
              </c:strCache>
            </c:strRef>
          </c:cat>
          <c:val>
            <c:numRef>
              <c:f>'hage till mage'!$F$63:$G$63</c:f>
              <c:numCache>
                <c:formatCode>General</c:formatCode>
                <c:ptCount val="2"/>
                <c:pt idx="0" formatCode="0.0">
                  <c:v>18.2</c:v>
                </c:pt>
              </c:numCache>
            </c:numRef>
          </c:val>
          <c:extLst>
            <c:ext xmlns:c16="http://schemas.microsoft.com/office/drawing/2014/chart" uri="{C3380CC4-5D6E-409C-BE32-E72D297353CC}">
              <c16:uniqueId val="{00000000-72C9-4036-B996-3F55C53E5ABF}"/>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8741405420217516E-2"/>
          <c:y val="0.78744978085700845"/>
          <c:w val="0.94585366003086668"/>
          <c:h val="0.196078015985819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Från hage till mage per köttslag 2023</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barChart>
        <c:barDir val="col"/>
        <c:grouping val="clustered"/>
        <c:varyColors val="0"/>
        <c:ser>
          <c:idx val="0"/>
          <c:order val="0"/>
          <c:tx>
            <c:strRef>
              <c:f>'hage till mage'!$A$107</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mage'!$B$107:$F$107</c:f>
              <c:numCache>
                <c:formatCode>0.0</c:formatCode>
                <c:ptCount val="5"/>
                <c:pt idx="0">
                  <c:v>38.140528347273396</c:v>
                </c:pt>
                <c:pt idx="1">
                  <c:v>46.488964194234875</c:v>
                </c:pt>
                <c:pt idx="2">
                  <c:v>3.4672878842611623</c:v>
                </c:pt>
                <c:pt idx="3">
                  <c:v>6.32</c:v>
                </c:pt>
                <c:pt idx="4">
                  <c:v>32.122639269884623</c:v>
                </c:pt>
              </c:numCache>
            </c:numRef>
          </c:val>
          <c:extLst>
            <c:ext xmlns:c16="http://schemas.microsoft.com/office/drawing/2014/chart" uri="{C3380CC4-5D6E-409C-BE32-E72D297353CC}">
              <c16:uniqueId val="{00000000-569D-45B0-A3AD-B19E902A2DAE}"/>
            </c:ext>
          </c:extLst>
        </c:ser>
        <c:ser>
          <c:idx val="1"/>
          <c:order val="1"/>
          <c:tx>
            <c:strRef>
              <c:f>'hage till mage'!$A$108</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mage'!$B$108:$F$108</c:f>
              <c:numCache>
                <c:formatCode>0.0</c:formatCode>
                <c:ptCount val="5"/>
                <c:pt idx="0">
                  <c:v>28.605396260455048</c:v>
                </c:pt>
                <c:pt idx="1">
                  <c:v>23.244482097117437</c:v>
                </c:pt>
                <c:pt idx="2">
                  <c:v>1.5602795479175231</c:v>
                </c:pt>
                <c:pt idx="3">
                  <c:v>3.16</c:v>
                </c:pt>
                <c:pt idx="4">
                  <c:v>24.091979452413469</c:v>
                </c:pt>
              </c:numCache>
            </c:numRef>
          </c:val>
          <c:extLst>
            <c:ext xmlns:c16="http://schemas.microsoft.com/office/drawing/2014/chart" uri="{C3380CC4-5D6E-409C-BE32-E72D297353CC}">
              <c16:uniqueId val="{00000001-569D-45B0-A3AD-B19E902A2DAE}"/>
            </c:ext>
          </c:extLst>
        </c:ser>
        <c:ser>
          <c:idx val="2"/>
          <c:order val="2"/>
          <c:tx>
            <c:strRef>
              <c:f>'hage till mage'!$A$109</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mage'!$B$109:$F$109</c:f>
              <c:numCache>
                <c:formatCode>0.0</c:formatCode>
                <c:ptCount val="5"/>
                <c:pt idx="0">
                  <c:v>22.31220908315494</c:v>
                </c:pt>
                <c:pt idx="1">
                  <c:v>16.271137467982204</c:v>
                </c:pt>
                <c:pt idx="2">
                  <c:v>1.3730460021674202</c:v>
                </c:pt>
                <c:pt idx="3">
                  <c:v>2.4648000000000003</c:v>
                </c:pt>
                <c:pt idx="4">
                  <c:v>21.200941918123853</c:v>
                </c:pt>
              </c:numCache>
            </c:numRef>
          </c:val>
          <c:extLst>
            <c:ext xmlns:c16="http://schemas.microsoft.com/office/drawing/2014/chart" uri="{C3380CC4-5D6E-409C-BE32-E72D297353CC}">
              <c16:uniqueId val="{00000002-569D-45B0-A3AD-B19E902A2DAE}"/>
            </c:ext>
          </c:extLst>
        </c:ser>
        <c:ser>
          <c:idx val="3"/>
          <c:order val="3"/>
          <c:tx>
            <c:strRef>
              <c:f>'hage till mage'!$A$110</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mage'!$B$110:$F$110</c:f>
              <c:numCache>
                <c:formatCode>0.0</c:formatCode>
                <c:ptCount val="5"/>
                <c:pt idx="0">
                  <c:v>17.836753571118461</c:v>
                </c:pt>
                <c:pt idx="1">
                  <c:v>14.493982019319985</c:v>
                </c:pt>
                <c:pt idx="2">
                  <c:v>0.97290460669948642</c:v>
                </c:pt>
                <c:pt idx="3">
                  <c:v>1.9704023944130362</c:v>
                </c:pt>
                <c:pt idx="4">
                  <c:v>13.304652046827215</c:v>
                </c:pt>
              </c:numCache>
            </c:numRef>
          </c:val>
          <c:extLst>
            <c:ext xmlns:c16="http://schemas.microsoft.com/office/drawing/2014/chart" uri="{C3380CC4-5D6E-409C-BE32-E72D297353CC}">
              <c16:uniqueId val="{00000003-569D-45B0-A3AD-B19E902A2DAE}"/>
            </c:ext>
          </c:extLst>
        </c:ser>
        <c:ser>
          <c:idx val="4"/>
          <c:order val="4"/>
          <c:tx>
            <c:strRef>
              <c:f>'hage till mage'!$A$111</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mage'!$B$106:$F$106</c:f>
              <c:strCache>
                <c:ptCount val="5"/>
                <c:pt idx="0">
                  <c:v>Gris</c:v>
                </c:pt>
                <c:pt idx="1">
                  <c:v>Nöt</c:v>
                </c:pt>
                <c:pt idx="2">
                  <c:v>Får</c:v>
                </c:pt>
                <c:pt idx="3">
                  <c:v>Övrigt kött</c:v>
                </c:pt>
                <c:pt idx="4">
                  <c:v>Matfågel</c:v>
                </c:pt>
              </c:strCache>
            </c:strRef>
          </c:cat>
          <c:val>
            <c:numRef>
              <c:f>'hage till mage'!$B$111:$F$111</c:f>
              <c:numCache>
                <c:formatCode>0.0</c:formatCode>
                <c:ptCount val="5"/>
                <c:pt idx="0">
                  <c:v>13.691831788877597</c:v>
                </c:pt>
                <c:pt idx="1">
                  <c:v>11.125856673878006</c:v>
                </c:pt>
                <c:pt idx="2">
                  <c:v>0.74682010761884388</c:v>
                </c:pt>
                <c:pt idx="3">
                  <c:v>1.5125184094256261</c:v>
                </c:pt>
                <c:pt idx="4">
                  <c:v>10.21290433308832</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sv-SE"/>
                  <a:t>kg/capita</a:t>
                </a:r>
              </a:p>
            </c:rich>
          </c:tx>
          <c:layout>
            <c:manualLayout>
              <c:xMode val="edge"/>
              <c:yMode val="edge"/>
              <c:x val="1.107594798714891E-2"/>
              <c:y val="0.4000700878076659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r>
              <a:rPr lang="sv-SE"/>
              <a:t>Utbyte från hage till mage baserat på 1 kg levande vikt</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6.6705672533995022E-2"/>
          <c:y val="0.13558804204834368"/>
          <c:w val="0.91359871421622874"/>
          <c:h val="0.69860245567672508"/>
        </c:manualLayout>
      </c:layout>
      <c:barChart>
        <c:barDir val="col"/>
        <c:grouping val="clustered"/>
        <c:varyColors val="0"/>
        <c:ser>
          <c:idx val="0"/>
          <c:order val="0"/>
          <c:tx>
            <c:strRef>
              <c:f>'hage till mage'!$A$115</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mage'!$B$115:$F$115</c:f>
              <c:numCache>
                <c:formatCode>0.00</c:formatCode>
                <c:ptCount val="5"/>
                <c:pt idx="0">
                  <c:v>1</c:v>
                </c:pt>
                <c:pt idx="1">
                  <c:v>1</c:v>
                </c:pt>
                <c:pt idx="2">
                  <c:v>1</c:v>
                </c:pt>
                <c:pt idx="3">
                  <c:v>1</c:v>
                </c:pt>
                <c:pt idx="4">
                  <c:v>1</c:v>
                </c:pt>
              </c:numCache>
            </c:numRef>
          </c:val>
          <c:extLst>
            <c:ext xmlns:c16="http://schemas.microsoft.com/office/drawing/2014/chart" uri="{C3380CC4-5D6E-409C-BE32-E72D297353CC}">
              <c16:uniqueId val="{00000000-569D-45B0-A3AD-B19E902A2DAE}"/>
            </c:ext>
          </c:extLst>
        </c:ser>
        <c:ser>
          <c:idx val="1"/>
          <c:order val="1"/>
          <c:tx>
            <c:strRef>
              <c:f>'hage till mage'!$A$116</c:f>
              <c:strCache>
                <c:ptCount val="1"/>
                <c:pt idx="0">
                  <c:v>Slaktad vikt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mage'!$B$116:$F$116</c:f>
              <c:numCache>
                <c:formatCode>0.00</c:formatCode>
                <c:ptCount val="5"/>
                <c:pt idx="0">
                  <c:v>0.75</c:v>
                </c:pt>
                <c:pt idx="1">
                  <c:v>0.5</c:v>
                </c:pt>
                <c:pt idx="2">
                  <c:v>0.45</c:v>
                </c:pt>
                <c:pt idx="3">
                  <c:v>0.5</c:v>
                </c:pt>
                <c:pt idx="4">
                  <c:v>0.75</c:v>
                </c:pt>
              </c:numCache>
            </c:numRef>
          </c:val>
          <c:extLst>
            <c:ext xmlns:c16="http://schemas.microsoft.com/office/drawing/2014/chart" uri="{C3380CC4-5D6E-409C-BE32-E72D297353CC}">
              <c16:uniqueId val="{00000001-569D-45B0-A3AD-B19E902A2DAE}"/>
            </c:ext>
          </c:extLst>
        </c:ser>
        <c:ser>
          <c:idx val="2"/>
          <c:order val="2"/>
          <c:tx>
            <c:strRef>
              <c:f>'hage till mage'!$A$117</c:f>
              <c:strCache>
                <c:ptCount val="1"/>
                <c:pt idx="0">
                  <c:v>Försäljning</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mage'!$B$117:$F$117</c:f>
              <c:numCache>
                <c:formatCode>0.00</c:formatCode>
                <c:ptCount val="5"/>
                <c:pt idx="0">
                  <c:v>0.58499999999999996</c:v>
                </c:pt>
                <c:pt idx="1">
                  <c:v>0.35</c:v>
                </c:pt>
                <c:pt idx="2">
                  <c:v>0.39600000000000002</c:v>
                </c:pt>
                <c:pt idx="3">
                  <c:v>0.44</c:v>
                </c:pt>
                <c:pt idx="4">
                  <c:v>0.66</c:v>
                </c:pt>
              </c:numCache>
            </c:numRef>
          </c:val>
          <c:extLst>
            <c:ext xmlns:c16="http://schemas.microsoft.com/office/drawing/2014/chart" uri="{C3380CC4-5D6E-409C-BE32-E72D297353CC}">
              <c16:uniqueId val="{00000002-569D-45B0-A3AD-B19E902A2DAE}"/>
            </c:ext>
          </c:extLst>
        </c:ser>
        <c:ser>
          <c:idx val="3"/>
          <c:order val="3"/>
          <c:tx>
            <c:strRef>
              <c:f>'hage till mage'!$A$118</c:f>
              <c:strCache>
                <c:ptCount val="1"/>
                <c:pt idx="0">
                  <c:v>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mage'!$B$118:$F$118</c:f>
              <c:numCache>
                <c:formatCode>0.00</c:formatCode>
                <c:ptCount val="5"/>
                <c:pt idx="0">
                  <c:v>0.46765879614233452</c:v>
                </c:pt>
                <c:pt idx="1">
                  <c:v>0.31177253076155637</c:v>
                </c:pt>
                <c:pt idx="2">
                  <c:v>0.28059527768540071</c:v>
                </c:pt>
                <c:pt idx="3">
                  <c:v>0.31177253076155637</c:v>
                </c:pt>
                <c:pt idx="4">
                  <c:v>0.41418302945301549</c:v>
                </c:pt>
              </c:numCache>
            </c:numRef>
          </c:val>
          <c:extLst>
            <c:ext xmlns:c16="http://schemas.microsoft.com/office/drawing/2014/chart" uri="{C3380CC4-5D6E-409C-BE32-E72D297353CC}">
              <c16:uniqueId val="{00000003-569D-45B0-A3AD-B19E902A2DAE}"/>
            </c:ext>
          </c:extLst>
        </c:ser>
        <c:ser>
          <c:idx val="4"/>
          <c:order val="4"/>
          <c:tx>
            <c:strRef>
              <c:f>'hage till mage'!$A$119</c:f>
              <c:strCache>
                <c:ptCount val="1"/>
                <c:pt idx="0">
                  <c:v>På gaffeln </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mage'!$B$114:$F$114</c:f>
              <c:strCache>
                <c:ptCount val="5"/>
                <c:pt idx="0">
                  <c:v>Gris</c:v>
                </c:pt>
                <c:pt idx="1">
                  <c:v>Nöt</c:v>
                </c:pt>
                <c:pt idx="2">
                  <c:v>Får</c:v>
                </c:pt>
                <c:pt idx="3">
                  <c:v>Övrigt kött</c:v>
                </c:pt>
                <c:pt idx="4">
                  <c:v>Matfågel</c:v>
                </c:pt>
              </c:strCache>
            </c:strRef>
          </c:cat>
          <c:val>
            <c:numRef>
              <c:f>'hage till mage'!$B$119:$F$119</c:f>
              <c:numCache>
                <c:formatCode>0.00</c:formatCode>
                <c:ptCount val="5"/>
                <c:pt idx="0">
                  <c:v>0.35898379970544908</c:v>
                </c:pt>
                <c:pt idx="1">
                  <c:v>0.23932253313696611</c:v>
                </c:pt>
                <c:pt idx="2">
                  <c:v>0.2153902798232695</c:v>
                </c:pt>
                <c:pt idx="3">
                  <c:v>0.23932253313696614</c:v>
                </c:pt>
                <c:pt idx="4">
                  <c:v>0.31793478260869568</c:v>
                </c:pt>
              </c:numCache>
            </c:numRef>
          </c:val>
          <c:extLst>
            <c:ext xmlns:c16="http://schemas.microsoft.com/office/drawing/2014/chart" uri="{C3380CC4-5D6E-409C-BE32-E72D297353CC}">
              <c16:uniqueId val="{00000004-569D-45B0-A3AD-B19E902A2DAE}"/>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r>
              <a:rPr lang="sv-SE"/>
              <a:t>Från hage till mage rött kött och kyckling 2024</a:t>
            </a:r>
          </a:p>
        </c:rich>
      </c:tx>
      <c:layout>
        <c:manualLayout>
          <c:xMode val="edge"/>
          <c:yMode val="edge"/>
          <c:x val="0.26624999504059238"/>
          <c:y val="2.200824832755725E-2"/>
        </c:manualLayout>
      </c:layout>
      <c:overlay val="0"/>
      <c:spPr>
        <a:noFill/>
        <a:ln>
          <a:noFill/>
        </a:ln>
        <a:effectLst/>
      </c:spPr>
      <c:txPr>
        <a:bodyPr rot="0" spcFirstLastPara="1" vertOverflow="ellipsis" vert="horz" wrap="square" anchor="ctr" anchorCtr="1"/>
        <a:lstStyle/>
        <a:p>
          <a:pPr algn="ctr" rtl="0">
            <a:defRPr sz="144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0847857276488654"/>
          <c:y val="8.3411261161441985E-2"/>
          <c:w val="0.87020360428382948"/>
          <c:h val="0.57152406084536189"/>
        </c:manualLayout>
      </c:layout>
      <c:barChart>
        <c:barDir val="col"/>
        <c:grouping val="clustered"/>
        <c:varyColors val="0"/>
        <c:ser>
          <c:idx val="0"/>
          <c:order val="0"/>
          <c:tx>
            <c:strRef>
              <c:f>'hage till mage'!$A$72</c:f>
              <c:strCache>
                <c:ptCount val="1"/>
                <c:pt idx="0">
                  <c:v>Levande vikt</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mage'!$F$72:$G$72</c:f>
              <c:numCache>
                <c:formatCode>0.0</c:formatCode>
                <c:ptCount val="2"/>
                <c:pt idx="0">
                  <c:v>94.416780425769446</c:v>
                </c:pt>
                <c:pt idx="1">
                  <c:v>32.122639269884623</c:v>
                </c:pt>
              </c:numCache>
            </c:numRef>
          </c:val>
          <c:extLst>
            <c:ext xmlns:c16="http://schemas.microsoft.com/office/drawing/2014/chart" uri="{C3380CC4-5D6E-409C-BE32-E72D297353CC}">
              <c16:uniqueId val="{00000000-569D-45B0-A3AD-B19E902A2DAE}"/>
            </c:ext>
          </c:extLst>
        </c:ser>
        <c:ser>
          <c:idx val="1"/>
          <c:order val="1"/>
          <c:tx>
            <c:strRef>
              <c:f>'hage till mage'!$A$73</c:f>
              <c:strCache>
                <c:ptCount val="1"/>
                <c:pt idx="0">
                  <c:v>Slaktad vikt = totalkonsumtion</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mage'!$F$73:$G$73</c:f>
              <c:numCache>
                <c:formatCode>0.0</c:formatCode>
                <c:ptCount val="2"/>
                <c:pt idx="0">
                  <c:v>56.570157905490007</c:v>
                </c:pt>
                <c:pt idx="1">
                  <c:v>24.091979452413469</c:v>
                </c:pt>
              </c:numCache>
            </c:numRef>
          </c:val>
          <c:extLst>
            <c:ext xmlns:c16="http://schemas.microsoft.com/office/drawing/2014/chart" uri="{C3380CC4-5D6E-409C-BE32-E72D297353CC}">
              <c16:uniqueId val="{00000001-569D-45B0-A3AD-B19E902A2DAE}"/>
            </c:ext>
          </c:extLst>
        </c:ser>
        <c:ser>
          <c:idx val="2"/>
          <c:order val="2"/>
          <c:tx>
            <c:strRef>
              <c:f>'hage till mage'!$A$74</c:f>
              <c:strCache>
                <c:ptCount val="1"/>
                <c:pt idx="0">
                  <c:v>Försäljning i detaljhandeln</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mage'!$F$74:$G$74</c:f>
              <c:numCache>
                <c:formatCode>0.0</c:formatCode>
                <c:ptCount val="2"/>
                <c:pt idx="0">
                  <c:v>42.421192553304564</c:v>
                </c:pt>
                <c:pt idx="1">
                  <c:v>21.200941918123853</c:v>
                </c:pt>
              </c:numCache>
            </c:numRef>
          </c:val>
          <c:extLst>
            <c:ext xmlns:c16="http://schemas.microsoft.com/office/drawing/2014/chart" uri="{C3380CC4-5D6E-409C-BE32-E72D297353CC}">
              <c16:uniqueId val="{00000002-569D-45B0-A3AD-B19E902A2DAE}"/>
            </c:ext>
          </c:extLst>
        </c:ser>
        <c:ser>
          <c:idx val="3"/>
          <c:order val="3"/>
          <c:tx>
            <c:strRef>
              <c:f>'hage till mage'!$A$75</c:f>
              <c:strCache>
                <c:ptCount val="1"/>
                <c:pt idx="0">
                  <c:v>Redo för tillagning = rå vikt</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mage'!$F$75:$G$75</c:f>
              <c:numCache>
                <c:formatCode>0.0</c:formatCode>
                <c:ptCount val="2"/>
                <c:pt idx="0">
                  <c:v>35.274042591550966</c:v>
                </c:pt>
                <c:pt idx="1">
                  <c:v>13.304652046827215</c:v>
                </c:pt>
              </c:numCache>
            </c:numRef>
          </c:val>
          <c:extLst>
            <c:ext xmlns:c16="http://schemas.microsoft.com/office/drawing/2014/chart" uri="{C3380CC4-5D6E-409C-BE32-E72D297353CC}">
              <c16:uniqueId val="{00000003-569D-45B0-A3AD-B19E902A2DAE}"/>
            </c:ext>
          </c:extLst>
        </c:ser>
        <c:ser>
          <c:idx val="4"/>
          <c:order val="4"/>
          <c:tx>
            <c:strRef>
              <c:f>'hage till mage'!$A$76</c:f>
              <c:strCache>
                <c:ptCount val="1"/>
                <c:pt idx="0">
                  <c:v>På gaffeln = slutkonsumtion</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mage'!$F$76:$G$76</c:f>
              <c:numCache>
                <c:formatCode>0.0</c:formatCode>
                <c:ptCount val="2"/>
                <c:pt idx="0">
                  <c:v>27.077026979800074</c:v>
                </c:pt>
                <c:pt idx="1">
                  <c:v>10.21290433308832</c:v>
                </c:pt>
              </c:numCache>
            </c:numRef>
          </c:val>
          <c:extLst>
            <c:ext xmlns:c16="http://schemas.microsoft.com/office/drawing/2014/chart" uri="{C3380CC4-5D6E-409C-BE32-E72D297353CC}">
              <c16:uniqueId val="{00000004-569D-45B0-A3AD-B19E902A2DAE}"/>
            </c:ext>
          </c:extLst>
        </c:ser>
        <c:ser>
          <c:idx val="5"/>
          <c:order val="5"/>
          <c:tx>
            <c:strRef>
              <c:f>'hage till mage'!$A$77</c:f>
              <c:strCache>
                <c:ptCount val="1"/>
                <c:pt idx="0">
                  <c:v>Livsmedelsverkets kostråd till och med 2024</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mage'!$F$77:$G$77</c:f>
              <c:numCache>
                <c:formatCode>General</c:formatCode>
                <c:ptCount val="2"/>
                <c:pt idx="0" formatCode="0.0">
                  <c:v>26</c:v>
                </c:pt>
              </c:numCache>
            </c:numRef>
          </c:val>
          <c:extLst>
            <c:ext xmlns:c16="http://schemas.microsoft.com/office/drawing/2014/chart" uri="{C3380CC4-5D6E-409C-BE32-E72D297353CC}">
              <c16:uniqueId val="{0000000C-A654-495F-9506-CEABD171442E}"/>
            </c:ext>
          </c:extLst>
        </c:ser>
        <c:ser>
          <c:idx val="6"/>
          <c:order val="6"/>
          <c:tx>
            <c:strRef>
              <c:f>'hage till mage'!$A$78</c:f>
              <c:strCache>
                <c:ptCount val="1"/>
                <c:pt idx="0">
                  <c:v>Livsmedelsverkets kostråd från och med 2025</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'hage till mage'!$F$71:$G$71</c:f>
              <c:strCache>
                <c:ptCount val="2"/>
                <c:pt idx="0">
                  <c:v>Rött kött</c:v>
                </c:pt>
                <c:pt idx="1">
                  <c:v>Matfågel</c:v>
                </c:pt>
              </c:strCache>
            </c:strRef>
          </c:cat>
          <c:val>
            <c:numRef>
              <c:f>'hage till mage'!$F$78:$G$78</c:f>
              <c:numCache>
                <c:formatCode>General</c:formatCode>
                <c:ptCount val="2"/>
                <c:pt idx="0" formatCode="0.0">
                  <c:v>18.2</c:v>
                </c:pt>
              </c:numCache>
            </c:numRef>
          </c:val>
          <c:extLst>
            <c:ext xmlns:c16="http://schemas.microsoft.com/office/drawing/2014/chart" uri="{C3380CC4-5D6E-409C-BE32-E72D297353CC}">
              <c16:uniqueId val="{00000000-1C6C-4A7E-9920-ECB8E15304CF}"/>
            </c:ext>
          </c:extLst>
        </c:ser>
        <c:dLbls>
          <c:dLblPos val="outEnd"/>
          <c:showLegendKey val="0"/>
          <c:showVal val="1"/>
          <c:showCatName val="0"/>
          <c:showSerName val="0"/>
          <c:showPercent val="0"/>
          <c:showBubbleSize val="0"/>
        </c:dLbls>
        <c:gapWidth val="219"/>
        <c:overlap val="-27"/>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32394911"/>
        <c:crosses val="autoZero"/>
        <c:auto val="1"/>
        <c:lblAlgn val="ctr"/>
        <c:lblOffset val="100"/>
        <c:noMultiLvlLbl val="0"/>
      </c:catAx>
      <c:valAx>
        <c:axId val="832394911"/>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sv-SE"/>
                  <a:t>kg/capita</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crossAx val="800228943"/>
        <c:crosses val="autoZero"/>
        <c:crossBetween val="between"/>
      </c:valAx>
      <c:spPr>
        <a:noFill/>
        <a:ln>
          <a:noFill/>
        </a:ln>
        <a:effectLst/>
      </c:spPr>
    </c:plotArea>
    <c:legend>
      <c:legendPos val="b"/>
      <c:layout>
        <c:manualLayout>
          <c:xMode val="edge"/>
          <c:yMode val="edge"/>
          <c:x val="1.956107807199205E-2"/>
          <c:y val="0.76056680787254316"/>
          <c:w val="0.9730527776854897"/>
          <c:h val="0.2147079227507305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390523</xdr:colOff>
      <xdr:row>20</xdr:row>
      <xdr:rowOff>77785</xdr:rowOff>
    </xdr:from>
    <xdr:to>
      <xdr:col>26</xdr:col>
      <xdr:colOff>133350</xdr:colOff>
      <xdr:row>57</xdr:row>
      <xdr:rowOff>28575</xdr:rowOff>
    </xdr:to>
    <xdr:graphicFrame macro="">
      <xdr:nvGraphicFramePr>
        <xdr:cNvPr id="2" name="Diagram 1" descr="Totalkonsumtionen av kött 1990-2024&#10;&#10;Figuren visar utvecklingen av den svenska totalkonsumtionen av kött 1990-2024 i kg/capita uppdelat på köttslag">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228599</xdr:colOff>
      <xdr:row>13</xdr:row>
      <xdr:rowOff>28575</xdr:rowOff>
    </xdr:from>
    <xdr:to>
      <xdr:col>23</xdr:col>
      <xdr:colOff>368300</xdr:colOff>
      <xdr:row>41</xdr:row>
      <xdr:rowOff>101600</xdr:rowOff>
    </xdr:to>
    <xdr:graphicFrame macro="">
      <xdr:nvGraphicFramePr>
        <xdr:cNvPr id="5" name="Diagram 4" descr="Totalkonsumtionen av mejeriprodukter 2005-2024">
          <a:extLst>
            <a:ext uri="{FF2B5EF4-FFF2-40B4-BE49-F238E27FC236}">
              <a16:creationId xmlns:a16="http://schemas.microsoft.com/office/drawing/2014/main" id="{CD696FF0-BB6D-48D2-AB93-1FC713F831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8</xdr:row>
      <xdr:rowOff>41274</xdr:rowOff>
    </xdr:from>
    <xdr:to>
      <xdr:col>23</xdr:col>
      <xdr:colOff>228600</xdr:colOff>
      <xdr:row>35</xdr:row>
      <xdr:rowOff>152400</xdr:rowOff>
    </xdr:to>
    <xdr:graphicFrame macro="">
      <xdr:nvGraphicFramePr>
        <xdr:cNvPr id="3" name="Diagram 2" descr="Svensk totalkonsumtion av ägg&#10;&#10;Figuren visar utvecklingen av den svenska totalkonsumtionen av ägg 2005-2024">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342900</xdr:colOff>
      <xdr:row>22</xdr:row>
      <xdr:rowOff>142875</xdr:rowOff>
    </xdr:from>
    <xdr:to>
      <xdr:col>20</xdr:col>
      <xdr:colOff>311150</xdr:colOff>
      <xdr:row>53</xdr:row>
      <xdr:rowOff>15875</xdr:rowOff>
    </xdr:to>
    <xdr:graphicFrame macro="">
      <xdr:nvGraphicFramePr>
        <xdr:cNvPr id="2" name="Diagram 1" descr="Figuren visar konsumtionen av kött på gaffeln i relation till kostrådet uttryckt i gram per vecka för vuxna svenskar från 1990" title="Konsumtionen av kött i relation till kostråde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57148</xdr:colOff>
      <xdr:row>79</xdr:row>
      <xdr:rowOff>114300</xdr:rowOff>
    </xdr:from>
    <xdr:to>
      <xdr:col>10</xdr:col>
      <xdr:colOff>19050</xdr:colOff>
      <xdr:row>102</xdr:row>
      <xdr:rowOff>142875</xdr:rowOff>
    </xdr:to>
    <xdr:graphicFrame macro="">
      <xdr:nvGraphicFramePr>
        <xdr:cNvPr id="3" name="Diagram 2" descr="Från hage till mage rött kött och kyckling 2010&#10;&#10;Figuren visar utbytet från hage till mage för grupperna rött kött och kyckling 2010 samt relationen till kostråde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119</xdr:row>
      <xdr:rowOff>142875</xdr:rowOff>
    </xdr:from>
    <xdr:to>
      <xdr:col>10</xdr:col>
      <xdr:colOff>466726</xdr:colOff>
      <xdr:row>140</xdr:row>
      <xdr:rowOff>155574</xdr:rowOff>
    </xdr:to>
    <xdr:graphicFrame macro="">
      <xdr:nvGraphicFramePr>
        <xdr:cNvPr id="5" name="Diagram 4" descr="Utbyte från hage till mage per köttslag&#10;&#10;Figuren visar utbytet från hage till mage för samtliga köttslag det senaste helåret, alltså hur mycket som går bort i vikt vid varje steg utifrån en teoretisk beräkning">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184150</xdr:colOff>
      <xdr:row>119</xdr:row>
      <xdr:rowOff>152400</xdr:rowOff>
    </xdr:from>
    <xdr:to>
      <xdr:col>25</xdr:col>
      <xdr:colOff>76200</xdr:colOff>
      <xdr:row>140</xdr:row>
      <xdr:rowOff>149224</xdr:rowOff>
    </xdr:to>
    <xdr:graphicFrame macro="">
      <xdr:nvGraphicFramePr>
        <xdr:cNvPr id="6" name="Diagram 5" descr="Figuren visar hur mycket som går bort i varje steg från hage till mage baserat på ett kg levande vikt " title="Utbyte från hage till mage baserat på 1 kg levande vikt">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196850</xdr:colOff>
      <xdr:row>79</xdr:row>
      <xdr:rowOff>104775</xdr:rowOff>
    </xdr:from>
    <xdr:to>
      <xdr:col>23</xdr:col>
      <xdr:colOff>285750</xdr:colOff>
      <xdr:row>102</xdr:row>
      <xdr:rowOff>120651</xdr:rowOff>
    </xdr:to>
    <xdr:graphicFrame macro="">
      <xdr:nvGraphicFramePr>
        <xdr:cNvPr id="7" name="Diagram 6" descr="Figuren visar utbytet från hage till mage för grupperna rött kött och kyckling samt relationen till kostrådet det senaste året" title="Från hage till mage rött kött och kyckling">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20</xdr:col>
      <xdr:colOff>457200</xdr:colOff>
      <xdr:row>25</xdr:row>
      <xdr:rowOff>120650</xdr:rowOff>
    </xdr:from>
    <xdr:to>
      <xdr:col>31</xdr:col>
      <xdr:colOff>95250</xdr:colOff>
      <xdr:row>44</xdr:row>
      <xdr:rowOff>104775</xdr:rowOff>
    </xdr:to>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2820650" y="5149850"/>
          <a:ext cx="5295900" cy="3784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200"/>
            <a:t>Genomsnittlig konsumtion "på gaffeln" av rött kött och charkproduker hos vuxna 2024 landade enligt vår beräkning på 519 gram,</a:t>
          </a:r>
          <a:r>
            <a:rPr lang="sv-SE" sz="1200" baseline="0"/>
            <a:t> vilket är </a:t>
          </a:r>
          <a:r>
            <a:rPr lang="sv-SE" sz="1200"/>
            <a:t>4 procent över Livsmedelsverkets</a:t>
          </a:r>
          <a:r>
            <a:rPr lang="sv-SE" sz="1200" baseline="0"/>
            <a:t> tidigare kostråd på högst 500 gram per person och vecka. Det är en uppgång med 2 procentenheter från 2023. </a:t>
          </a:r>
        </a:p>
        <a:p>
          <a:pPr algn="l"/>
          <a:endParaRPr lang="sv-SE" sz="1200" baseline="0"/>
        </a:p>
        <a:p>
          <a:pPr algn="l"/>
          <a:r>
            <a:rPr lang="sv-SE" sz="1200" baseline="0"/>
            <a:t>Rekommendationen att äta högst 500 gram rött kött och charkprodukter per person och vecka lanserades i kostråden 2015. Före detta år fanns ingen kvantitativ rekommendation för dessa livsmedel, men för att vi ska kunna göra en historisk tillbakablick på relation mellan kostråd och verklig konsumtion så har vi i denna jämföresle antagit att kostrådet för 2015 går tillbaka till 1990. </a:t>
          </a:r>
        </a:p>
        <a:p>
          <a:pPr algn="l"/>
          <a:endParaRPr lang="sv-SE" sz="1200" baseline="0"/>
        </a:p>
        <a:p>
          <a:pPr algn="l"/>
          <a:r>
            <a:rPr lang="sv-SE" sz="1200" baseline="0"/>
            <a:t>Nya kostråd  lanserades den 28 april 2025 och de baseras på nordiska näringsrekommendationer (NNR 2023). För rött kött och charkprodukter är rekommentationen numera att vi inte bör äta mer än 350 gram per person och vecka, vilket betyder att linjen som speglar kostrådet kommer sänkas och sammanfalla med den streckade linjen när grafen uppdateras med 2025 i mars 2026. </a:t>
          </a:r>
        </a:p>
        <a:p>
          <a:pPr algn="l"/>
          <a:endParaRPr lang="sv-SE" sz="1200" baseline="0"/>
        </a:p>
        <a:p>
          <a:pPr algn="l"/>
          <a:r>
            <a:rPr lang="sv-SE" sz="1200" baseline="0"/>
            <a:t>Kyckling omfattas inte av kvantitativa rekommendationer i kostrådet. </a:t>
          </a:r>
          <a:endParaRPr lang="sv-SE" sz="12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0.40509</cdr:x>
      <cdr:y>0.21361</cdr:y>
    </cdr:from>
    <cdr:to>
      <cdr:x>0.94909</cdr:x>
      <cdr:y>0.31297</cdr:y>
    </cdr:to>
    <cdr:sp macro="" textlink="">
      <cdr:nvSpPr>
        <cdr:cNvPr id="2" name="textruta 1"/>
        <cdr:cNvSpPr txBox="1"/>
      </cdr:nvSpPr>
      <cdr:spPr>
        <a:xfrm xmlns:a="http://schemas.openxmlformats.org/drawingml/2006/main">
          <a:off x="2909332" y="988171"/>
          <a:ext cx="3906927" cy="459637"/>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2010 låg 25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0.38466</cdr:x>
      <cdr:y>0.23186</cdr:y>
    </cdr:from>
    <cdr:to>
      <cdr:x>0.9491</cdr:x>
      <cdr:y>0.33089</cdr:y>
    </cdr:to>
    <cdr:sp macro="" textlink="">
      <cdr:nvSpPr>
        <cdr:cNvPr id="2" name="textruta 1"/>
        <cdr:cNvSpPr txBox="1"/>
      </cdr:nvSpPr>
      <cdr:spPr>
        <a:xfrm xmlns:a="http://schemas.openxmlformats.org/drawingml/2006/main">
          <a:off x="2605027" y="1071845"/>
          <a:ext cx="3822543" cy="457796"/>
        </a:xfrm>
        <a:prstGeom xmlns:a="http://schemas.openxmlformats.org/drawingml/2006/main" prst="rect">
          <a:avLst/>
        </a:prstGeom>
        <a:solidFill xmlns:a="http://schemas.openxmlformats.org/drawingml/2006/main">
          <a:schemeClr val="bg1">
            <a:lumMod val="85000"/>
          </a:schemeClr>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lang="sv-SE" sz="1100">
              <a:solidFill>
                <a:sysClr val="windowText" lastClr="000000"/>
              </a:solidFill>
            </a:rPr>
            <a:t>Beräkningen visar att vår konsumtion "på gaffeln" av rött kött 2024 låg 4 procent över Livsmedelsverkets</a:t>
          </a:r>
          <a:r>
            <a:rPr lang="sv-SE" sz="1100" baseline="0">
              <a:solidFill>
                <a:sysClr val="windowText" lastClr="000000"/>
              </a:solidFill>
            </a:rPr>
            <a:t> kostråd.</a:t>
          </a:r>
          <a:endParaRPr lang="sv-SE" sz="1100">
            <a:solidFill>
              <a:sysClr val="windowText" lastClr="000000"/>
            </a:solidFill>
          </a:endParaRP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Köttkonsumtion" displayName="Köttkonsumtion" ref="A5:AL12" totalsRowShown="0" headerRowDxfId="266" dataDxfId="265">
  <autoFilter ref="A5:AL12" xr:uid="{00000000-0009-0000-0100-000009000000}"/>
  <tableColumns count="38">
    <tableColumn id="1" xr3:uid="{00000000-0010-0000-0000-000001000000}" name="Köttslag, kg/capita" dataDxfId="264"/>
    <tableColumn id="2" xr3:uid="{00000000-0010-0000-0000-000002000000}" name="1990" dataDxfId="263"/>
    <tableColumn id="3" xr3:uid="{00000000-0010-0000-0000-000003000000}" name="1991" dataDxfId="262"/>
    <tableColumn id="4" xr3:uid="{00000000-0010-0000-0000-000004000000}" name="1992" dataDxfId="261"/>
    <tableColumn id="5" xr3:uid="{00000000-0010-0000-0000-000005000000}" name="1993" dataDxfId="260"/>
    <tableColumn id="6" xr3:uid="{00000000-0010-0000-0000-000006000000}" name="1994" dataDxfId="259"/>
    <tableColumn id="7" xr3:uid="{00000000-0010-0000-0000-000007000000}" name="1995" dataDxfId="258"/>
    <tableColumn id="8" xr3:uid="{00000000-0010-0000-0000-000008000000}" name="1996" dataDxfId="257"/>
    <tableColumn id="9" xr3:uid="{00000000-0010-0000-0000-000009000000}" name="1997" dataDxfId="256"/>
    <tableColumn id="10" xr3:uid="{00000000-0010-0000-0000-00000A000000}" name="1998" dataDxfId="255"/>
    <tableColumn id="11" xr3:uid="{00000000-0010-0000-0000-00000B000000}" name="1999" dataDxfId="254"/>
    <tableColumn id="12" xr3:uid="{00000000-0010-0000-0000-00000C000000}" name="2000" dataDxfId="253"/>
    <tableColumn id="13" xr3:uid="{00000000-0010-0000-0000-00000D000000}" name="2001" dataDxfId="252"/>
    <tableColumn id="14" xr3:uid="{00000000-0010-0000-0000-00000E000000}" name="2002" dataDxfId="251"/>
    <tableColumn id="15" xr3:uid="{00000000-0010-0000-0000-00000F000000}" name="2003" dataDxfId="250"/>
    <tableColumn id="16" xr3:uid="{00000000-0010-0000-0000-000010000000}" name="2004" dataDxfId="249"/>
    <tableColumn id="17" xr3:uid="{00000000-0010-0000-0000-000011000000}" name="2005" dataDxfId="248"/>
    <tableColumn id="18" xr3:uid="{00000000-0010-0000-0000-000012000000}" name="2006" dataDxfId="247"/>
    <tableColumn id="19" xr3:uid="{00000000-0010-0000-0000-000013000000}" name="2007" dataDxfId="246"/>
    <tableColumn id="20" xr3:uid="{00000000-0010-0000-0000-000014000000}" name="2008" dataDxfId="245"/>
    <tableColumn id="21" xr3:uid="{00000000-0010-0000-0000-000015000000}" name="2009" dataDxfId="244"/>
    <tableColumn id="22" xr3:uid="{00000000-0010-0000-0000-000016000000}" name="2010" dataDxfId="243"/>
    <tableColumn id="23" xr3:uid="{00000000-0010-0000-0000-000017000000}" name="2011" dataDxfId="242"/>
    <tableColumn id="24" xr3:uid="{00000000-0010-0000-0000-000018000000}" name="2012" dataDxfId="241"/>
    <tableColumn id="25" xr3:uid="{00000000-0010-0000-0000-000019000000}" name="2013" dataDxfId="240"/>
    <tableColumn id="26" xr3:uid="{00000000-0010-0000-0000-00001A000000}" name="2014" dataDxfId="239"/>
    <tableColumn id="27" xr3:uid="{00000000-0010-0000-0000-00001B000000}" name="2015" dataDxfId="238"/>
    <tableColumn id="28" xr3:uid="{00000000-0010-0000-0000-00001C000000}" name="2016" dataDxfId="237"/>
    <tableColumn id="29" xr3:uid="{00000000-0010-0000-0000-00001D000000}" name="2017" dataDxfId="236"/>
    <tableColumn id="30" xr3:uid="{00000000-0010-0000-0000-00001E000000}" name="2018" dataDxfId="235"/>
    <tableColumn id="31" xr3:uid="{00000000-0010-0000-0000-00001F000000}" name="2019" dataDxfId="234"/>
    <tableColumn id="32" xr3:uid="{00000000-0010-0000-0000-000020000000}" name="2020" dataDxfId="233"/>
    <tableColumn id="33" xr3:uid="{00000000-0010-0000-0000-000021000000}" name="2021" dataDxfId="232"/>
    <tableColumn id="34" xr3:uid="{00000000-0010-0000-0000-000022000000}" name="2022" dataDxfId="231"/>
    <tableColumn id="35" xr3:uid="{00000000-0010-0000-0000-000023000000}" name="2023" dataDxfId="230" dataCellStyle="Procent"/>
    <tableColumn id="36" xr3:uid="{24ADE6F8-58DA-44A1-9B11-8BED73D7069C}" name="2024" dataDxfId="229"/>
    <tableColumn id="37" xr3:uid="{C13624B7-210C-4304-8530-99C64A6E4D36}" name="2024-Q1" dataDxfId="3"/>
    <tableColumn id="38" xr3:uid="{9FF0D039-96CC-4AF6-B49D-7A002F2A9596}" name="2025-Q1" dataDxfId="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9000000}" name="Beräkning4" displayName="Beräkning4" ref="A114:F119" totalsRowShown="0" headerRowDxfId="12" dataDxfId="11" tableBorderDxfId="10">
  <autoFilter ref="A114:F119" xr:uid="{00000000-0009-0000-0100-000006000000}"/>
  <tableColumns count="6">
    <tableColumn id="1" xr3:uid="{00000000-0010-0000-0900-000001000000}" name="Konsumtionsnivå" dataDxfId="9"/>
    <tableColumn id="2" xr3:uid="{00000000-0010-0000-0900-000002000000}" name="Gris" dataDxfId="8"/>
    <tableColumn id="3" xr3:uid="{00000000-0010-0000-0900-000003000000}" name="Nöt" dataDxfId="7"/>
    <tableColumn id="4" xr3:uid="{00000000-0010-0000-0900-000004000000}" name="Får" dataDxfId="6"/>
    <tableColumn id="5" xr3:uid="{00000000-0010-0000-0900-000005000000}" name="Övrigt kött" dataDxfId="5"/>
    <tableColumn id="6" xr3:uid="{00000000-0010-0000-0900-000006000000}" name="Matfågel" dataDxfId="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Övrigtkött" displayName="Övrigtkött" ref="A14:AL19" totalsRowShown="0" headerRowDxfId="228" dataDxfId="227">
  <autoFilter ref="A14:AL19" xr:uid="{00000000-0009-0000-0100-00000A000000}"/>
  <tableColumns count="38">
    <tableColumn id="1" xr3:uid="{00000000-0010-0000-0100-000001000000}" name="Övrigt kött, kg/capita" dataDxfId="226"/>
    <tableColumn id="2" xr3:uid="{00000000-0010-0000-0100-000002000000}" name="1990" dataDxfId="225"/>
    <tableColumn id="3" xr3:uid="{00000000-0010-0000-0100-000003000000}" name="1991" dataDxfId="224"/>
    <tableColumn id="4" xr3:uid="{00000000-0010-0000-0100-000004000000}" name="1992" dataDxfId="223"/>
    <tableColumn id="5" xr3:uid="{00000000-0010-0000-0100-000005000000}" name="1993" dataDxfId="222"/>
    <tableColumn id="6" xr3:uid="{00000000-0010-0000-0100-000006000000}" name="1994" dataDxfId="221"/>
    <tableColumn id="7" xr3:uid="{00000000-0010-0000-0100-000007000000}" name="1995" dataDxfId="220"/>
    <tableColumn id="8" xr3:uid="{00000000-0010-0000-0100-000008000000}" name="1996" dataDxfId="219"/>
    <tableColumn id="9" xr3:uid="{00000000-0010-0000-0100-000009000000}" name="1997" dataDxfId="218"/>
    <tableColumn id="10" xr3:uid="{00000000-0010-0000-0100-00000A000000}" name="1998" dataDxfId="217"/>
    <tableColumn id="11" xr3:uid="{00000000-0010-0000-0100-00000B000000}" name="1999" dataDxfId="216"/>
    <tableColumn id="12" xr3:uid="{00000000-0010-0000-0100-00000C000000}" name="2000" dataDxfId="215"/>
    <tableColumn id="13" xr3:uid="{00000000-0010-0000-0100-00000D000000}" name="2001" dataDxfId="214"/>
    <tableColumn id="14" xr3:uid="{00000000-0010-0000-0100-00000E000000}" name="2002" dataDxfId="213"/>
    <tableColumn id="15" xr3:uid="{00000000-0010-0000-0100-00000F000000}" name="2003" dataDxfId="212"/>
    <tableColumn id="16" xr3:uid="{00000000-0010-0000-0100-000010000000}" name="2004" dataDxfId="211"/>
    <tableColumn id="17" xr3:uid="{00000000-0010-0000-0100-000011000000}" name="2005" dataDxfId="210"/>
    <tableColumn id="18" xr3:uid="{00000000-0010-0000-0100-000012000000}" name="2006" dataDxfId="209"/>
    <tableColumn id="19" xr3:uid="{00000000-0010-0000-0100-000013000000}" name="2007" dataDxfId="208"/>
    <tableColumn id="20" xr3:uid="{00000000-0010-0000-0100-000014000000}" name="2008" dataDxfId="207"/>
    <tableColumn id="21" xr3:uid="{00000000-0010-0000-0100-000015000000}" name="2009" dataDxfId="206"/>
    <tableColumn id="22" xr3:uid="{00000000-0010-0000-0100-000016000000}" name="2010" dataDxfId="205"/>
    <tableColumn id="23" xr3:uid="{00000000-0010-0000-0100-000017000000}" name="2011" dataDxfId="204"/>
    <tableColumn id="24" xr3:uid="{00000000-0010-0000-0100-000018000000}" name="2012" dataDxfId="203"/>
    <tableColumn id="25" xr3:uid="{00000000-0010-0000-0100-000019000000}" name="2013" dataDxfId="202"/>
    <tableColumn id="26" xr3:uid="{00000000-0010-0000-0100-00001A000000}" name="2014" dataDxfId="201"/>
    <tableColumn id="27" xr3:uid="{00000000-0010-0000-0100-00001B000000}" name="2015" dataDxfId="200"/>
    <tableColumn id="28" xr3:uid="{00000000-0010-0000-0100-00001C000000}" name="2016" dataDxfId="199"/>
    <tableColumn id="29" xr3:uid="{00000000-0010-0000-0100-00001D000000}" name="2017" dataDxfId="198"/>
    <tableColumn id="30" xr3:uid="{00000000-0010-0000-0100-00001E000000}" name="2018" dataDxfId="197"/>
    <tableColumn id="31" xr3:uid="{00000000-0010-0000-0100-00001F000000}" name="2019" dataDxfId="196"/>
    <tableColumn id="32" xr3:uid="{00000000-0010-0000-0100-000020000000}" name="2020" dataDxfId="195"/>
    <tableColumn id="33" xr3:uid="{00000000-0010-0000-0100-000021000000}" name="2021" dataDxfId="194"/>
    <tableColumn id="34" xr3:uid="{4E7F48CF-20DB-457F-8C00-964A3336FB30}" name="2022" dataDxfId="193"/>
    <tableColumn id="35" xr3:uid="{99CC9A3A-449E-4208-9377-AD6DE6982CB1}" name="2023" dataDxfId="192"/>
    <tableColumn id="36" xr3:uid="{F38CF8FE-671C-45A6-8C74-CEECF4BB97D1}" name="2024" dataDxfId="191"/>
    <tableColumn id="37" xr3:uid="{1EE73C75-59CC-456B-9964-A688FEE63794}" name="2024-Q1" dataDxfId="2"/>
    <tableColumn id="38" xr3:uid="{C9DE42EB-A504-40FE-8919-B693E8DF8380}" name="2025-Q1" dataDxfId="0">
      <calculatedColumnFormula>Övrigtkött[[#This Row],[2024-Q1]]</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MEjerikonsumtion" displayName="MEjerikonsumtion" ref="A4:AF10" totalsRowShown="0" headerRowDxfId="190" dataDxfId="189">
  <autoFilter ref="A4:AF10" xr:uid="{00000000-0009-0000-0100-000008000000}"/>
  <tableColumns count="32">
    <tableColumn id="1" xr3:uid="{00000000-0010-0000-0200-000001000000}" name="Produktkategori" dataDxfId="188"/>
    <tableColumn id="2" xr3:uid="{00000000-0010-0000-0200-000002000000}" name="1995" dataDxfId="187"/>
    <tableColumn id="3" xr3:uid="{00000000-0010-0000-0200-000003000000}" name="1996" dataDxfId="186"/>
    <tableColumn id="4" xr3:uid="{00000000-0010-0000-0200-000004000000}" name="1997" dataDxfId="185"/>
    <tableColumn id="5" xr3:uid="{00000000-0010-0000-0200-000005000000}" name="1998" dataDxfId="184"/>
    <tableColumn id="6" xr3:uid="{00000000-0010-0000-0200-000006000000}" name="1999" dataDxfId="183"/>
    <tableColumn id="7" xr3:uid="{00000000-0010-0000-0200-000007000000}" name="2000" dataDxfId="182"/>
    <tableColumn id="8" xr3:uid="{00000000-0010-0000-0200-000008000000}" name="2001" dataDxfId="181"/>
    <tableColumn id="9" xr3:uid="{00000000-0010-0000-0200-000009000000}" name="2002" dataDxfId="180"/>
    <tableColumn id="10" xr3:uid="{00000000-0010-0000-0200-00000A000000}" name="2003" dataDxfId="179"/>
    <tableColumn id="11" xr3:uid="{00000000-0010-0000-0200-00000B000000}" name="2004" dataDxfId="178"/>
    <tableColumn id="12" xr3:uid="{00000000-0010-0000-0200-00000C000000}" name="2005" dataDxfId="177"/>
    <tableColumn id="13" xr3:uid="{00000000-0010-0000-0200-00000D000000}" name="2006" dataDxfId="176"/>
    <tableColumn id="14" xr3:uid="{00000000-0010-0000-0200-00000E000000}" name="2007" dataDxfId="175"/>
    <tableColumn id="15" xr3:uid="{00000000-0010-0000-0200-00000F000000}" name="2008" dataDxfId="174"/>
    <tableColumn id="16" xr3:uid="{00000000-0010-0000-0200-000010000000}" name="2009" dataDxfId="173"/>
    <tableColumn id="17" xr3:uid="{00000000-0010-0000-0200-000011000000}" name="2010" dataDxfId="172"/>
    <tableColumn id="18" xr3:uid="{00000000-0010-0000-0200-000012000000}" name="2011" dataDxfId="171"/>
    <tableColumn id="19" xr3:uid="{00000000-0010-0000-0200-000013000000}" name="2012" dataDxfId="170"/>
    <tableColumn id="20" xr3:uid="{00000000-0010-0000-0200-000014000000}" name="2013" dataDxfId="169"/>
    <tableColumn id="21" xr3:uid="{00000000-0010-0000-0200-000015000000}" name="2014" dataDxfId="168"/>
    <tableColumn id="22" xr3:uid="{00000000-0010-0000-0200-000016000000}" name="2015" dataDxfId="167"/>
    <tableColumn id="23" xr3:uid="{00000000-0010-0000-0200-000017000000}" name="2016" dataDxfId="166"/>
    <tableColumn id="24" xr3:uid="{00000000-0010-0000-0200-000018000000}" name="2017" dataDxfId="165"/>
    <tableColumn id="25" xr3:uid="{00000000-0010-0000-0200-000019000000}" name="2018" dataDxfId="164"/>
    <tableColumn id="26" xr3:uid="{00000000-0010-0000-0200-00001A000000}" name="2019" dataDxfId="163"/>
    <tableColumn id="27" xr3:uid="{00000000-0010-0000-0200-00001B000000}" name="2020" dataDxfId="162"/>
    <tableColumn id="29" xr3:uid="{00000000-0010-0000-0200-00001D000000}" name="2021" dataDxfId="161"/>
    <tableColumn id="28" xr3:uid="{00000000-0010-0000-0200-00001C000000}" name="2022" dataDxfId="160" dataCellStyle="Procent"/>
    <tableColumn id="31" xr3:uid="{03192ED9-6A1F-43CD-9E7F-38ECCE28A665}" name="2023" dataDxfId="159"/>
    <tableColumn id="30" xr3:uid="{A119B663-C8F5-4D91-A2F2-32555F456A8B}" name="2024" dataDxfId="158" dataCellStyle="Procent"/>
    <tableColumn id="32" xr3:uid="{F5FAA38C-BE1D-4363-B388-E7B3CC198B9D}" name="2024/2023" dataDxfId="157" dataCellStyle="Procent">
      <calculatedColumnFormula>SUM(MEjerikonsumtion[[#This Row],[2024]]-MEjerikonsumtion[[#This Row],[2023]])/MEjerikonsumtion[[#This Row],[2023]]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Äggknsumtion" displayName="Äggknsumtion" ref="A6:AK7" totalsRowShown="0" headerRowDxfId="156" dataDxfId="155">
  <autoFilter ref="A6:AK7" xr:uid="{00000000-0009-0000-0100-000007000000}"/>
  <tableColumns count="37">
    <tableColumn id="1" xr3:uid="{00000000-0010-0000-0300-000001000000}" name="Produktkategori" dataDxfId="154"/>
    <tableColumn id="2" xr3:uid="{00000000-0010-0000-0300-000002000000}" name="1990" dataDxfId="153"/>
    <tableColumn id="3" xr3:uid="{00000000-0010-0000-0300-000003000000}" name="1991" dataDxfId="152"/>
    <tableColumn id="4" xr3:uid="{00000000-0010-0000-0300-000004000000}" name="1992" dataDxfId="151"/>
    <tableColumn id="5" xr3:uid="{00000000-0010-0000-0300-000005000000}" name="1993" dataDxfId="150"/>
    <tableColumn id="6" xr3:uid="{00000000-0010-0000-0300-000006000000}" name="1994" dataDxfId="149"/>
    <tableColumn id="7" xr3:uid="{00000000-0010-0000-0300-000007000000}" name="1995" dataDxfId="148"/>
    <tableColumn id="8" xr3:uid="{00000000-0010-0000-0300-000008000000}" name="1996" dataDxfId="147"/>
    <tableColumn id="9" xr3:uid="{00000000-0010-0000-0300-000009000000}" name="1997" dataDxfId="146"/>
    <tableColumn id="10" xr3:uid="{00000000-0010-0000-0300-00000A000000}" name="1998" dataDxfId="145"/>
    <tableColumn id="11" xr3:uid="{00000000-0010-0000-0300-00000B000000}" name="1999" dataDxfId="144"/>
    <tableColumn id="12" xr3:uid="{00000000-0010-0000-0300-00000C000000}" name="2000" dataDxfId="143"/>
    <tableColumn id="13" xr3:uid="{00000000-0010-0000-0300-00000D000000}" name="2001" dataDxfId="142"/>
    <tableColumn id="14" xr3:uid="{00000000-0010-0000-0300-00000E000000}" name="2002" dataDxfId="141"/>
    <tableColumn id="15" xr3:uid="{00000000-0010-0000-0300-00000F000000}" name="2003" dataDxfId="140"/>
    <tableColumn id="16" xr3:uid="{00000000-0010-0000-0300-000010000000}" name="2004" dataDxfId="139"/>
    <tableColumn id="17" xr3:uid="{00000000-0010-0000-0300-000011000000}" name="2005" dataDxfId="138"/>
    <tableColumn id="18" xr3:uid="{00000000-0010-0000-0300-000012000000}" name="2006" dataDxfId="137"/>
    <tableColumn id="19" xr3:uid="{00000000-0010-0000-0300-000013000000}" name="2007" dataDxfId="136"/>
    <tableColumn id="20" xr3:uid="{00000000-0010-0000-0300-000014000000}" name="2008" dataDxfId="135"/>
    <tableColumn id="21" xr3:uid="{00000000-0010-0000-0300-000015000000}" name="2009" dataDxfId="134"/>
    <tableColumn id="22" xr3:uid="{00000000-0010-0000-0300-000016000000}" name="2010" dataDxfId="133"/>
    <tableColumn id="23" xr3:uid="{00000000-0010-0000-0300-000017000000}" name="2011" dataDxfId="132"/>
    <tableColumn id="24" xr3:uid="{00000000-0010-0000-0300-000018000000}" name="2012" dataDxfId="131"/>
    <tableColumn id="25" xr3:uid="{00000000-0010-0000-0300-000019000000}" name="2013" dataDxfId="130"/>
    <tableColumn id="26" xr3:uid="{00000000-0010-0000-0300-00001A000000}" name="2014" dataDxfId="129"/>
    <tableColumn id="27" xr3:uid="{00000000-0010-0000-0300-00001B000000}" name="2015" dataDxfId="128"/>
    <tableColumn id="28" xr3:uid="{00000000-0010-0000-0300-00001C000000}" name="2016" dataDxfId="127"/>
    <tableColumn id="29" xr3:uid="{00000000-0010-0000-0300-00001D000000}" name="2017" dataDxfId="126"/>
    <tableColumn id="30" xr3:uid="{00000000-0010-0000-0300-00001E000000}" name="2018" dataDxfId="125"/>
    <tableColumn id="31" xr3:uid="{00000000-0010-0000-0300-00001F000000}" name="2019" dataDxfId="124"/>
    <tableColumn id="32" xr3:uid="{00000000-0010-0000-0300-000020000000}" name="2020" dataDxfId="123"/>
    <tableColumn id="34" xr3:uid="{00000000-0010-0000-0300-000022000000}" name="2021" dataDxfId="122"/>
    <tableColumn id="35" xr3:uid="{48984C8C-9866-48B9-AF66-0D1ED4A173C1}" name="2022" dataDxfId="121"/>
    <tableColumn id="33" xr3:uid="{00000000-0010-0000-0300-000021000000}" name="2023" dataDxfId="120" dataCellStyle="Procent"/>
    <tableColumn id="36" xr3:uid="{AE415AC2-184A-4355-88B0-5CBE017104C1}" name="2024" dataDxfId="119" dataCellStyle="Procent"/>
    <tableColumn id="37" xr3:uid="{6AAF793E-6EA6-46CF-AD97-DC54414A680A}" name="24/23" dataDxfId="118" dataCellStyle="Procent">
      <calculatedColumnFormula>SUM(AJ7-AI7)/AI7</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otalkonsumtion" displayName="Totalkonsumtion" ref="A5:AJ11" totalsRowShown="0" headerRowDxfId="117" dataDxfId="116">
  <autoFilter ref="A5:AJ11" xr:uid="{00000000-0009-0000-0100-000001000000}"/>
  <tableColumns count="36">
    <tableColumn id="1" xr3:uid="{00000000-0010-0000-0400-000001000000}" name="Köttslag" dataDxfId="115"/>
    <tableColumn id="2" xr3:uid="{00000000-0010-0000-0400-000002000000}" name="1990" dataDxfId="114"/>
    <tableColumn id="3" xr3:uid="{00000000-0010-0000-0400-000003000000}" name="1991" dataDxfId="113"/>
    <tableColumn id="4" xr3:uid="{00000000-0010-0000-0400-000004000000}" name="1992" dataDxfId="112"/>
    <tableColumn id="5" xr3:uid="{00000000-0010-0000-0400-000005000000}" name="1993" dataDxfId="111"/>
    <tableColumn id="6" xr3:uid="{00000000-0010-0000-0400-000006000000}" name="1994" dataDxfId="110"/>
    <tableColumn id="7" xr3:uid="{00000000-0010-0000-0400-000007000000}" name="1995" dataDxfId="109"/>
    <tableColumn id="8" xr3:uid="{00000000-0010-0000-0400-000008000000}" name="1996" dataDxfId="108"/>
    <tableColumn id="9" xr3:uid="{00000000-0010-0000-0400-000009000000}" name="1997" dataDxfId="107"/>
    <tableColumn id="10" xr3:uid="{00000000-0010-0000-0400-00000A000000}" name="1998" dataDxfId="106"/>
    <tableColumn id="11" xr3:uid="{00000000-0010-0000-0400-00000B000000}" name="1999" dataDxfId="105"/>
    <tableColumn id="12" xr3:uid="{00000000-0010-0000-0400-00000C000000}" name="2000" dataDxfId="104"/>
    <tableColumn id="13" xr3:uid="{00000000-0010-0000-0400-00000D000000}" name="2001" dataDxfId="103"/>
    <tableColumn id="14" xr3:uid="{00000000-0010-0000-0400-00000E000000}" name="2002" dataDxfId="102"/>
    <tableColumn id="15" xr3:uid="{00000000-0010-0000-0400-00000F000000}" name="2003" dataDxfId="101"/>
    <tableColumn id="16" xr3:uid="{00000000-0010-0000-0400-000010000000}" name="2004" dataDxfId="100"/>
    <tableColumn id="17" xr3:uid="{00000000-0010-0000-0400-000011000000}" name="2005" dataDxfId="99"/>
    <tableColumn id="18" xr3:uid="{00000000-0010-0000-0400-000012000000}" name="2006" dataDxfId="98"/>
    <tableColumn id="19" xr3:uid="{00000000-0010-0000-0400-000013000000}" name="2007" dataDxfId="97"/>
    <tableColumn id="20" xr3:uid="{00000000-0010-0000-0400-000014000000}" name="2008" dataDxfId="96"/>
    <tableColumn id="21" xr3:uid="{00000000-0010-0000-0400-000015000000}" name="2009" dataDxfId="95"/>
    <tableColumn id="22" xr3:uid="{00000000-0010-0000-0400-000016000000}" name="2010" dataDxfId="94"/>
    <tableColumn id="23" xr3:uid="{00000000-0010-0000-0400-000017000000}" name="2011" dataDxfId="93"/>
    <tableColumn id="24" xr3:uid="{00000000-0010-0000-0400-000018000000}" name="2012" dataDxfId="92"/>
    <tableColumn id="25" xr3:uid="{00000000-0010-0000-0400-000019000000}" name="2013" dataDxfId="91"/>
    <tableColumn id="26" xr3:uid="{00000000-0010-0000-0400-00001A000000}" name="2014" dataDxfId="90"/>
    <tableColumn id="27" xr3:uid="{00000000-0010-0000-0400-00001B000000}" name="2015" dataDxfId="89"/>
    <tableColumn id="28" xr3:uid="{00000000-0010-0000-0400-00001C000000}" name="2016" dataDxfId="88"/>
    <tableColumn id="29" xr3:uid="{00000000-0010-0000-0400-00001D000000}" name="2017" dataDxfId="87"/>
    <tableColumn id="30" xr3:uid="{00000000-0010-0000-0400-00001E000000}" name="2018" dataDxfId="86"/>
    <tableColumn id="31" xr3:uid="{00000000-0010-0000-0400-00001F000000}" name="2019" dataDxfId="85"/>
    <tableColumn id="32" xr3:uid="{00000000-0010-0000-0400-000020000000}" name="2020" dataDxfId="84"/>
    <tableColumn id="33" xr3:uid="{00000000-0010-0000-0400-000021000000}" name="2021" dataDxfId="83"/>
    <tableColumn id="34" xr3:uid="{977581E3-8988-4289-A492-AD5F4F258557}" name="2022" dataDxfId="82"/>
    <tableColumn id="35" xr3:uid="{9FD27FC6-CA2D-48D6-9A87-D055DB292DF8}" name="2023" dataDxfId="81"/>
    <tableColumn id="36" xr3:uid="{8BBA9287-D4EA-4C0B-B3C6-35C64D715158}" name="2024" dataDxfId="8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Verkligkonsumtion" displayName="Verkligkonsumtion" ref="A14:AJ22" totalsRowShown="0" headerRowDxfId="79" dataDxfId="78">
  <autoFilter ref="A14:AJ22" xr:uid="{00000000-0009-0000-0100-000002000000}"/>
  <tableColumns count="36">
    <tableColumn id="1" xr3:uid="{00000000-0010-0000-0500-000001000000}" name="Köttslag" dataDxfId="77"/>
    <tableColumn id="2" xr3:uid="{00000000-0010-0000-0500-000002000000}" name="1990" dataDxfId="76"/>
    <tableColumn id="3" xr3:uid="{00000000-0010-0000-0500-000003000000}" name="1991" dataDxfId="75"/>
    <tableColumn id="4" xr3:uid="{00000000-0010-0000-0500-000004000000}" name="1992" dataDxfId="74"/>
    <tableColumn id="5" xr3:uid="{00000000-0010-0000-0500-000005000000}" name="1993" dataDxfId="73"/>
    <tableColumn id="6" xr3:uid="{00000000-0010-0000-0500-000006000000}" name="1994" dataDxfId="72"/>
    <tableColumn id="7" xr3:uid="{00000000-0010-0000-0500-000007000000}" name="1995" dataDxfId="71"/>
    <tableColumn id="8" xr3:uid="{00000000-0010-0000-0500-000008000000}" name="1996" dataDxfId="70"/>
    <tableColumn id="9" xr3:uid="{00000000-0010-0000-0500-000009000000}" name="1997" dataDxfId="69"/>
    <tableColumn id="10" xr3:uid="{00000000-0010-0000-0500-00000A000000}" name="1998" dataDxfId="68"/>
    <tableColumn id="11" xr3:uid="{00000000-0010-0000-0500-00000B000000}" name="1999" dataDxfId="67"/>
    <tableColumn id="12" xr3:uid="{00000000-0010-0000-0500-00000C000000}" name="2000" dataDxfId="66"/>
    <tableColumn id="13" xr3:uid="{00000000-0010-0000-0500-00000D000000}" name="2001" dataDxfId="65"/>
    <tableColumn id="14" xr3:uid="{00000000-0010-0000-0500-00000E000000}" name="2002" dataDxfId="64"/>
    <tableColumn id="15" xr3:uid="{00000000-0010-0000-0500-00000F000000}" name="2003" dataDxfId="63"/>
    <tableColumn id="16" xr3:uid="{00000000-0010-0000-0500-000010000000}" name="2004" dataDxfId="62"/>
    <tableColumn id="17" xr3:uid="{00000000-0010-0000-0500-000011000000}" name="2005" dataDxfId="61"/>
    <tableColumn id="18" xr3:uid="{00000000-0010-0000-0500-000012000000}" name="2006" dataDxfId="60"/>
    <tableColumn id="19" xr3:uid="{00000000-0010-0000-0500-000013000000}" name="2007" dataDxfId="59"/>
    <tableColumn id="20" xr3:uid="{00000000-0010-0000-0500-000014000000}" name="2008" dataDxfId="58"/>
    <tableColumn id="21" xr3:uid="{00000000-0010-0000-0500-000015000000}" name="2009" dataDxfId="57"/>
    <tableColumn id="22" xr3:uid="{00000000-0010-0000-0500-000016000000}" name="2010" dataDxfId="56"/>
    <tableColumn id="23" xr3:uid="{00000000-0010-0000-0500-000017000000}" name="2011" dataDxfId="55"/>
    <tableColumn id="24" xr3:uid="{00000000-0010-0000-0500-000018000000}" name="2012" dataDxfId="54"/>
    <tableColumn id="25" xr3:uid="{00000000-0010-0000-0500-000019000000}" name="2013" dataDxfId="53"/>
    <tableColumn id="26" xr3:uid="{00000000-0010-0000-0500-00001A000000}" name="2014" dataDxfId="52"/>
    <tableColumn id="27" xr3:uid="{00000000-0010-0000-0500-00001B000000}" name="2015" dataDxfId="51"/>
    <tableColumn id="28" xr3:uid="{00000000-0010-0000-0500-00001C000000}" name="2016" dataDxfId="50"/>
    <tableColumn id="29" xr3:uid="{00000000-0010-0000-0500-00001D000000}" name="2017" dataDxfId="49"/>
    <tableColumn id="30" xr3:uid="{00000000-0010-0000-0500-00001E000000}" name="2018" dataDxfId="48"/>
    <tableColumn id="31" xr3:uid="{00000000-0010-0000-0500-00001F000000}" name="2019" dataDxfId="47"/>
    <tableColumn id="32" xr3:uid="{00000000-0010-0000-0500-000020000000}" name="2020" dataDxfId="46"/>
    <tableColumn id="33" xr3:uid="{00000000-0010-0000-0500-000021000000}" name="2021" dataDxfId="45"/>
    <tableColumn id="34" xr3:uid="{A8119B7F-41AE-491E-BB37-38CDDFF64DA8}" name="2022" dataDxfId="44"/>
    <tableColumn id="35" xr3:uid="{3207F540-4FD7-4ED0-B6B7-2FC5F2D5FD06}" name="2023" dataDxfId="43"/>
    <tableColumn id="36" xr3:uid="{E0A33B52-FA6C-49C0-9D22-6893A420F52E}" name="2024" dataDxfId="4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Beräkning1" displayName="Beräkning1" ref="A56:G63" totalsRowShown="0" headerRowDxfId="41" dataDxfId="40" tableBorderDxfId="39">
  <autoFilter ref="A56:G63" xr:uid="{00000000-0009-0000-0100-000003000000}"/>
  <tableColumns count="7">
    <tableColumn id="1" xr3:uid="{00000000-0010-0000-0600-000001000000}" name="Konsumtionsnivå" dataDxfId="38"/>
    <tableColumn id="2" xr3:uid="{00000000-0010-0000-0600-000002000000}" name="Gris" dataDxfId="37"/>
    <tableColumn id="3" xr3:uid="{00000000-0010-0000-0600-000003000000}" name="Nöt" dataDxfId="36"/>
    <tableColumn id="4" xr3:uid="{00000000-0010-0000-0600-000004000000}" name="Lamm" dataDxfId="35"/>
    <tableColumn id="5" xr3:uid="{00000000-0010-0000-0600-000005000000}" name="Övrigt kött" dataDxfId="34"/>
    <tableColumn id="6" xr3:uid="{00000000-0010-0000-0600-000006000000}" name="Rött kött" dataDxfId="33"/>
    <tableColumn id="7" xr3:uid="{00000000-0010-0000-0600-000007000000}" name="Matfågel" dataDxfId="32"/>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Beräkning2" displayName="Beräkning2" ref="A71:G78" totalsRowShown="0" headerRowDxfId="31" dataDxfId="30" tableBorderDxfId="29">
  <autoFilter ref="A71:G78" xr:uid="{00000000-0009-0000-0100-000004000000}"/>
  <tableColumns count="7">
    <tableColumn id="1" xr3:uid="{00000000-0010-0000-0700-000001000000}" name="Konsumtionsnivå" dataDxfId="28"/>
    <tableColumn id="2" xr3:uid="{00000000-0010-0000-0700-000002000000}" name="Gris" dataDxfId="27"/>
    <tableColumn id="3" xr3:uid="{00000000-0010-0000-0700-000003000000}" name="Nöt" dataDxfId="26"/>
    <tableColumn id="4" xr3:uid="{00000000-0010-0000-0700-000004000000}" name="Får" dataDxfId="25"/>
    <tableColumn id="5" xr3:uid="{00000000-0010-0000-0700-000005000000}" name="Övrigt kött" dataDxfId="24"/>
    <tableColumn id="6" xr3:uid="{00000000-0010-0000-0700-000006000000}" name="Rött kött" dataDxfId="23"/>
    <tableColumn id="7" xr3:uid="{00000000-0010-0000-0700-000007000000}" name="Matfågel" dataDxfId="2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8000000}" name="Beräkning3" displayName="Beräkning3" ref="A106:F111" totalsRowShown="0" headerRowDxfId="21" dataDxfId="20" tableBorderDxfId="19">
  <autoFilter ref="A106:F111" xr:uid="{00000000-0009-0000-0100-000005000000}"/>
  <tableColumns count="6">
    <tableColumn id="1" xr3:uid="{00000000-0010-0000-0800-000001000000}" name="Konsumtionsnivå" dataDxfId="18"/>
    <tableColumn id="2" xr3:uid="{00000000-0010-0000-0800-000002000000}" name="Gris" dataDxfId="17">
      <calculatedColumnFormula>B72</calculatedColumnFormula>
    </tableColumn>
    <tableColumn id="3" xr3:uid="{00000000-0010-0000-0800-000003000000}" name="Nöt" dataDxfId="16">
      <calculatedColumnFormula>C72</calculatedColumnFormula>
    </tableColumn>
    <tableColumn id="4" xr3:uid="{00000000-0010-0000-0800-000004000000}" name="Får" dataDxfId="15">
      <calculatedColumnFormula>D72</calculatedColumnFormula>
    </tableColumn>
    <tableColumn id="5" xr3:uid="{00000000-0010-0000-0800-000005000000}" name="Övrigt kött" dataDxfId="14">
      <calculatedColumnFormula>E72</calculatedColumnFormula>
    </tableColumn>
    <tableColumn id="6" xr3:uid="{00000000-0010-0000-0800-000006000000}" name="Matfågel" dataDxfId="13">
      <calculatedColumnFormula>G72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8"/>
  <sheetViews>
    <sheetView tabSelected="1" zoomScaleNormal="100" workbookViewId="0">
      <pane xSplit="1" topLeftCell="M1" activePane="topRight" state="frozen"/>
      <selection pane="topRight" activeCell="AL30" sqref="AL30"/>
    </sheetView>
  </sheetViews>
  <sheetFormatPr defaultColWidth="8.58203125" defaultRowHeight="14" x14ac:dyDescent="0.3"/>
  <cols>
    <col min="1" max="1" width="20.33203125" style="2" customWidth="1"/>
    <col min="2" max="12" width="6.25" style="2" customWidth="1"/>
    <col min="13" max="13" width="6.58203125" style="2" customWidth="1"/>
    <col min="14" max="20" width="6.25" style="2" customWidth="1"/>
    <col min="21" max="21" width="6.5" style="2" customWidth="1"/>
    <col min="22" max="23" width="6.25" style="2" customWidth="1"/>
    <col min="24" max="24" width="6.5" style="2" customWidth="1"/>
    <col min="25" max="26" width="6.25" style="2" customWidth="1"/>
    <col min="27" max="27" width="6.83203125" style="2" customWidth="1"/>
    <col min="28" max="28" width="6.25" style="2" customWidth="1"/>
    <col min="29" max="31" width="7" style="2" customWidth="1"/>
    <col min="32" max="32" width="6.83203125" style="2" customWidth="1"/>
    <col min="33" max="33" width="6.83203125" style="2" bestFit="1" customWidth="1"/>
    <col min="34" max="34" width="6.83203125" style="2" customWidth="1"/>
    <col min="35" max="35" width="7.83203125" style="2" customWidth="1"/>
    <col min="36" max="36" width="7.5" customWidth="1"/>
    <col min="37" max="37" width="10" customWidth="1"/>
    <col min="38" max="38" width="10.33203125" style="2" customWidth="1"/>
    <col min="39" max="39" width="12" style="2" customWidth="1"/>
    <col min="40" max="16384" width="8.58203125" style="2"/>
  </cols>
  <sheetData>
    <row r="1" spans="1:39" ht="18" x14ac:dyDescent="0.4">
      <c r="A1" s="1" t="s">
        <v>81</v>
      </c>
    </row>
    <row r="2" spans="1:39" x14ac:dyDescent="0.3">
      <c r="A2" s="2" t="s">
        <v>82</v>
      </c>
    </row>
    <row r="3" spans="1:39" x14ac:dyDescent="0.3">
      <c r="A3" s="2" t="s">
        <v>92</v>
      </c>
    </row>
    <row r="4" spans="1:39" ht="14.5" x14ac:dyDescent="0.35">
      <c r="A4" s="3"/>
    </row>
    <row r="5" spans="1:39" s="7" customFormat="1" ht="15.5" x14ac:dyDescent="0.35">
      <c r="A5" s="4" t="s">
        <v>79</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6" t="s">
        <v>70</v>
      </c>
      <c r="AC5" s="5" t="s">
        <v>71</v>
      </c>
      <c r="AD5" s="5" t="s">
        <v>72</v>
      </c>
      <c r="AE5" s="5" t="s">
        <v>73</v>
      </c>
      <c r="AF5" s="5" t="s">
        <v>74</v>
      </c>
      <c r="AG5" s="5" t="s">
        <v>83</v>
      </c>
      <c r="AH5" s="5" t="s">
        <v>87</v>
      </c>
      <c r="AI5" s="5" t="s">
        <v>106</v>
      </c>
      <c r="AJ5" s="5" t="s">
        <v>114</v>
      </c>
      <c r="AK5" s="5" t="s">
        <v>132</v>
      </c>
      <c r="AL5" s="4" t="s">
        <v>133</v>
      </c>
      <c r="AM5" s="108" t="s">
        <v>134</v>
      </c>
    </row>
    <row r="6" spans="1:39" ht="15.5"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3">
        <v>33.5</v>
      </c>
      <c r="AC6" s="12">
        <v>32.799999999999997</v>
      </c>
      <c r="AD6" s="12">
        <v>32.5</v>
      </c>
      <c r="AE6" s="12">
        <v>30.5</v>
      </c>
      <c r="AF6" s="14">
        <v>29.6</v>
      </c>
      <c r="AG6" s="14">
        <v>29.3</v>
      </c>
      <c r="AH6" s="14">
        <v>29.4</v>
      </c>
      <c r="AI6" s="14">
        <v>27.998416761561796</v>
      </c>
      <c r="AJ6" s="14">
        <v>28.605396260455048</v>
      </c>
      <c r="AK6" s="122">
        <v>7.2250161939339828</v>
      </c>
      <c r="AL6" s="126">
        <v>7.4376233606457518</v>
      </c>
      <c r="AM6" s="123">
        <f>SUM(Köttkonsumtion[[#This Row],[2025-Q1]]-Köttkonsumtion[[#This Row],[2024-Q1]])/Köttkonsumtion[[#This Row],[2024-Q1]]</f>
        <v>2.9426531512866488E-2</v>
      </c>
    </row>
    <row r="7" spans="1:39" ht="15.5"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3">
        <v>25.9</v>
      </c>
      <c r="AC7" s="12">
        <v>24.9</v>
      </c>
      <c r="AD7" s="12">
        <v>24.5</v>
      </c>
      <c r="AE7" s="12">
        <v>24.4</v>
      </c>
      <c r="AF7" s="14">
        <v>22.7</v>
      </c>
      <c r="AG7" s="14">
        <v>22.6</v>
      </c>
      <c r="AH7" s="14">
        <v>23.1</v>
      </c>
      <c r="AI7" s="14">
        <v>22.756418880170575</v>
      </c>
      <c r="AJ7" s="14">
        <v>23.244482097117437</v>
      </c>
      <c r="AK7" s="122">
        <v>5.7307092634990289</v>
      </c>
      <c r="AL7" s="126">
        <v>5.2442382585788359</v>
      </c>
      <c r="AM7" s="124">
        <f>SUM(Köttkonsumtion[[#This Row],[2025-Q1]]-Köttkonsumtion[[#This Row],[2024-Q1]])/Köttkonsumtion[[#This Row],[2024-Q1]]</f>
        <v>-8.4888446185658689E-2</v>
      </c>
    </row>
    <row r="8" spans="1:39" ht="15.5"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3">
        <v>23.6</v>
      </c>
      <c r="AC8" s="12">
        <v>23.3</v>
      </c>
      <c r="AD8" s="12">
        <v>22.163</v>
      </c>
      <c r="AE8" s="12">
        <v>22.422000000000001</v>
      </c>
      <c r="AF8" s="14">
        <v>21.8</v>
      </c>
      <c r="AG8" s="14">
        <v>23.097326194997855</v>
      </c>
      <c r="AH8" s="14">
        <v>23.047647167528822</v>
      </c>
      <c r="AI8" s="14">
        <v>23.466494011867077</v>
      </c>
      <c r="AJ8" s="14">
        <v>24.091979452413469</v>
      </c>
      <c r="AK8" s="122">
        <v>6.1956905981711685</v>
      </c>
      <c r="AL8" s="126"/>
      <c r="AM8" s="123">
        <f>SUM(Köttkonsumtion[[#This Row],[2025-Q1]]-Köttkonsumtion[[#This Row],[2024-Q1]])/Köttkonsumtion[[#This Row],[2024-Q1]]</f>
        <v>-1</v>
      </c>
    </row>
    <row r="9" spans="1:39" s="19" customFormat="1" ht="15.5" x14ac:dyDescent="0.35">
      <c r="A9" s="17" t="s">
        <v>85</v>
      </c>
      <c r="B9" s="125">
        <v>0.8</v>
      </c>
      <c r="C9" s="125">
        <v>0.8</v>
      </c>
      <c r="D9" s="125">
        <v>0.7</v>
      </c>
      <c r="E9" s="125">
        <v>0.6</v>
      </c>
      <c r="F9" s="125">
        <v>0.7</v>
      </c>
      <c r="G9" s="125">
        <v>0.72</v>
      </c>
      <c r="H9" s="125">
        <v>0.8</v>
      </c>
      <c r="I9" s="125">
        <v>0.83</v>
      </c>
      <c r="J9" s="125">
        <v>0.86</v>
      </c>
      <c r="K9" s="125">
        <v>0.96</v>
      </c>
      <c r="L9" s="125">
        <v>0.95</v>
      </c>
      <c r="M9" s="125">
        <v>1.05</v>
      </c>
      <c r="N9" s="125">
        <v>1.01</v>
      </c>
      <c r="O9" s="125">
        <v>1.1000000000000001</v>
      </c>
      <c r="P9" s="125">
        <v>1</v>
      </c>
      <c r="Q9" s="125">
        <v>1.18</v>
      </c>
      <c r="R9" s="125">
        <v>1.31</v>
      </c>
      <c r="S9" s="125">
        <v>1.33</v>
      </c>
      <c r="T9" s="125">
        <v>1.42</v>
      </c>
      <c r="U9" s="122">
        <v>1.61</v>
      </c>
      <c r="V9" s="122">
        <v>1.43</v>
      </c>
      <c r="W9" s="122">
        <v>1.56</v>
      </c>
      <c r="X9" s="122">
        <v>1.6</v>
      </c>
      <c r="Y9" s="122">
        <v>1.65</v>
      </c>
      <c r="Z9" s="122">
        <v>1.72</v>
      </c>
      <c r="AA9" s="126">
        <v>1.76</v>
      </c>
      <c r="AB9" s="127">
        <v>1.86</v>
      </c>
      <c r="AC9" s="126">
        <v>1.9</v>
      </c>
      <c r="AD9" s="122">
        <v>1.86</v>
      </c>
      <c r="AE9" s="122">
        <v>1.7</v>
      </c>
      <c r="AF9" s="122">
        <v>1.68</v>
      </c>
      <c r="AG9" s="122">
        <v>1.49</v>
      </c>
      <c r="AH9" s="122">
        <v>1.57</v>
      </c>
      <c r="AI9" s="122">
        <v>1.579062530563017</v>
      </c>
      <c r="AJ9" s="122">
        <v>1.5602795479175231</v>
      </c>
      <c r="AK9" s="122">
        <v>0.45186413960716276</v>
      </c>
      <c r="AL9" s="122">
        <v>0.34871022527695777</v>
      </c>
      <c r="AM9" s="124">
        <f>SUM(Köttkonsumtion[[#This Row],[2025-Q1]]-Köttkonsumtion[[#This Row],[2024-Q1]])/Köttkonsumtion[[#This Row],[2024-Q1]]</f>
        <v>-0.22828524170978456</v>
      </c>
    </row>
    <row r="10" spans="1:39" ht="15.5" x14ac:dyDescent="0.35">
      <c r="A10" s="9" t="s">
        <v>4</v>
      </c>
      <c r="B10" s="13">
        <f t="shared" ref="B10:AH10" si="0">B19</f>
        <v>5.6</v>
      </c>
      <c r="C10" s="13">
        <f t="shared" si="0"/>
        <v>5.4</v>
      </c>
      <c r="D10" s="13">
        <f t="shared" si="0"/>
        <v>5.3000000000000007</v>
      </c>
      <c r="E10" s="13">
        <f t="shared" si="0"/>
        <v>5.0999999999999996</v>
      </c>
      <c r="F10" s="13">
        <f t="shared" si="0"/>
        <v>4.8000000000000007</v>
      </c>
      <c r="G10" s="13">
        <f t="shared" si="0"/>
        <v>4.7</v>
      </c>
      <c r="H10" s="13">
        <f t="shared" si="0"/>
        <v>4.0999999999999996</v>
      </c>
      <c r="I10" s="13">
        <f t="shared" si="0"/>
        <v>4.0999999999999996</v>
      </c>
      <c r="J10" s="13">
        <f t="shared" si="0"/>
        <v>3.4</v>
      </c>
      <c r="K10" s="13">
        <f t="shared" si="0"/>
        <v>3.9845648967235254</v>
      </c>
      <c r="L10" s="13">
        <f t="shared" si="0"/>
        <v>4.4000000000000004</v>
      </c>
      <c r="M10" s="13">
        <f t="shared" si="0"/>
        <v>4.4015926330604005</v>
      </c>
      <c r="N10" s="13">
        <f t="shared" si="0"/>
        <v>4.2762787006952863</v>
      </c>
      <c r="O10" s="13">
        <f t="shared" si="0"/>
        <v>4.289207040811303</v>
      </c>
      <c r="P10" s="13">
        <f t="shared" si="0"/>
        <v>4.2811702211289422</v>
      </c>
      <c r="Q10" s="13">
        <f t="shared" si="0"/>
        <v>4.1586431782148701</v>
      </c>
      <c r="R10" s="13">
        <f t="shared" si="0"/>
        <v>3.9373282728949697</v>
      </c>
      <c r="S10" s="13">
        <f t="shared" si="0"/>
        <v>3.8334890379327184</v>
      </c>
      <c r="T10" s="13">
        <f t="shared" si="0"/>
        <v>3.9</v>
      </c>
      <c r="U10" s="13">
        <f t="shared" si="0"/>
        <v>3.9</v>
      </c>
      <c r="V10" s="13">
        <f t="shared" si="0"/>
        <v>4</v>
      </c>
      <c r="W10" s="13">
        <f t="shared" si="0"/>
        <v>3.8</v>
      </c>
      <c r="X10" s="13">
        <f t="shared" si="0"/>
        <v>3.8000000000000003</v>
      </c>
      <c r="Y10" s="13">
        <f t="shared" si="0"/>
        <v>3.6280000000000001</v>
      </c>
      <c r="Z10" s="13">
        <f t="shared" si="0"/>
        <v>3.5</v>
      </c>
      <c r="AA10" s="13">
        <f t="shared" si="0"/>
        <v>3.42</v>
      </c>
      <c r="AB10" s="13">
        <f t="shared" si="0"/>
        <v>3.41</v>
      </c>
      <c r="AC10" s="13">
        <f t="shared" si="0"/>
        <v>3.43</v>
      </c>
      <c r="AD10" s="13">
        <f t="shared" si="0"/>
        <v>3.37</v>
      </c>
      <c r="AE10" s="13">
        <f t="shared" si="0"/>
        <v>3.5</v>
      </c>
      <c r="AF10" s="13">
        <f t="shared" si="0"/>
        <v>3.6100000000000003</v>
      </c>
      <c r="AG10" s="13">
        <f t="shared" si="0"/>
        <v>3.3</v>
      </c>
      <c r="AH10" s="13">
        <f t="shared" si="0"/>
        <v>3.18</v>
      </c>
      <c r="AI10" s="13">
        <f>AI19</f>
        <v>2.9800000000000004</v>
      </c>
      <c r="AJ10" s="13">
        <f>AJ19</f>
        <v>2.95</v>
      </c>
      <c r="AK10" s="138">
        <f>AK19</f>
        <v>0.73750000000000004</v>
      </c>
      <c r="AL10" s="126">
        <f>AL19</f>
        <v>0.73750000000000004</v>
      </c>
      <c r="AM10" s="123">
        <f>SUM(Köttkonsumtion[[#This Row],[2025-Q1]]-Köttkonsumtion[[#This Row],[2024-Q1]])/Köttkonsumtion[[#This Row],[2024-Q1]]</f>
        <v>0</v>
      </c>
    </row>
    <row r="11" spans="1:39" s="7" customFormat="1" ht="15.5" x14ac:dyDescent="0.35">
      <c r="A11" s="20" t="s">
        <v>5</v>
      </c>
      <c r="B11" s="21">
        <f t="shared" ref="B11:AG11" si="1">SUM(B6:B10)</f>
        <v>60.699999999999996</v>
      </c>
      <c r="C11" s="21">
        <f t="shared" si="1"/>
        <v>61</v>
      </c>
      <c r="D11" s="21">
        <f t="shared" si="1"/>
        <v>63.248639170235947</v>
      </c>
      <c r="E11" s="21">
        <f t="shared" si="1"/>
        <v>63.5</v>
      </c>
      <c r="F11" s="21">
        <f t="shared" si="1"/>
        <v>65.8</v>
      </c>
      <c r="G11" s="21">
        <f t="shared" si="1"/>
        <v>68.22</v>
      </c>
      <c r="H11" s="21">
        <f t="shared" si="1"/>
        <v>68.499999999999986</v>
      </c>
      <c r="I11" s="21">
        <f t="shared" si="1"/>
        <v>70.13</v>
      </c>
      <c r="J11" s="21">
        <f t="shared" si="1"/>
        <v>72.260000000000005</v>
      </c>
      <c r="K11" s="21">
        <f t="shared" si="1"/>
        <v>74.644564896723523</v>
      </c>
      <c r="L11" s="21">
        <f t="shared" si="1"/>
        <v>76.550000000000011</v>
      </c>
      <c r="M11" s="21">
        <f t="shared" si="1"/>
        <v>75.851592633060406</v>
      </c>
      <c r="N11" s="21">
        <f t="shared" si="1"/>
        <v>80.786278700695291</v>
      </c>
      <c r="O11" s="21">
        <f t="shared" si="1"/>
        <v>81.089207040811303</v>
      </c>
      <c r="P11" s="21">
        <f t="shared" si="1"/>
        <v>82.281170221128946</v>
      </c>
      <c r="Q11" s="21">
        <f t="shared" si="1"/>
        <v>82.438643178214875</v>
      </c>
      <c r="R11" s="21">
        <f t="shared" si="1"/>
        <v>83.047328272894973</v>
      </c>
      <c r="S11" s="21">
        <f t="shared" si="1"/>
        <v>83.563489037932712</v>
      </c>
      <c r="T11" s="21">
        <f t="shared" si="1"/>
        <v>84.720000000000013</v>
      </c>
      <c r="U11" s="21">
        <f t="shared" si="1"/>
        <v>84.11</v>
      </c>
      <c r="V11" s="21">
        <f t="shared" si="1"/>
        <v>86.43</v>
      </c>
      <c r="W11" s="21">
        <f t="shared" si="1"/>
        <v>87.56</v>
      </c>
      <c r="X11" s="21">
        <f t="shared" si="1"/>
        <v>86.1</v>
      </c>
      <c r="Y11" s="21">
        <f t="shared" si="1"/>
        <v>88.078000000000003</v>
      </c>
      <c r="Z11" s="21">
        <f t="shared" si="1"/>
        <v>88.12</v>
      </c>
      <c r="AA11" s="21">
        <f t="shared" si="1"/>
        <v>87.88000000000001</v>
      </c>
      <c r="AB11" s="22">
        <f t="shared" si="1"/>
        <v>88.27</v>
      </c>
      <c r="AC11" s="21">
        <f t="shared" si="1"/>
        <v>86.330000000000013</v>
      </c>
      <c r="AD11" s="21">
        <f t="shared" si="1"/>
        <v>84.393000000000001</v>
      </c>
      <c r="AE11" s="21">
        <f t="shared" si="1"/>
        <v>82.522000000000006</v>
      </c>
      <c r="AF11" s="21">
        <f t="shared" si="1"/>
        <v>79.39</v>
      </c>
      <c r="AG11" s="21">
        <f t="shared" si="1"/>
        <v>79.78732619499786</v>
      </c>
      <c r="AH11" s="21">
        <f t="shared" ref="AH11:AI11" si="2">SUM(AH6:AH10)</f>
        <v>80.297647167528822</v>
      </c>
      <c r="AI11" s="21">
        <f t="shared" si="2"/>
        <v>78.780392184162466</v>
      </c>
      <c r="AJ11" s="21">
        <f t="shared" ref="AJ11:AK11" si="3">SUM(AJ6:AJ10)</f>
        <v>80.452137357903467</v>
      </c>
      <c r="AK11" s="21">
        <f t="shared" ref="AK11" si="4">SUM(AK6:AK10)</f>
        <v>20.340780195211345</v>
      </c>
      <c r="AL11" s="137"/>
      <c r="AM11" s="124">
        <f>SUM(Köttkonsumtion[[#This Row],[2025-Q1]]-Köttkonsumtion[[#This Row],[2024-Q1]])/Köttkonsumtion[[#This Row],[2024-Q1]]</f>
        <v>-1</v>
      </c>
    </row>
    <row r="12" spans="1:39" ht="15.5" x14ac:dyDescent="0.35">
      <c r="A12" s="24" t="s">
        <v>78</v>
      </c>
      <c r="B12" s="25"/>
      <c r="C12" s="15">
        <f t="shared" ref="C12:P12" si="5">SUM(C11-B11)/B11</f>
        <v>4.9423393739704167E-3</v>
      </c>
      <c r="D12" s="15">
        <f t="shared" si="5"/>
        <v>3.6862937216982736E-2</v>
      </c>
      <c r="E12" s="15">
        <f t="shared" si="5"/>
        <v>3.9741697696847912E-3</v>
      </c>
      <c r="F12" s="15">
        <f t="shared" si="5"/>
        <v>3.622047244094484E-2</v>
      </c>
      <c r="G12" s="15">
        <f t="shared" si="5"/>
        <v>3.6778115501519784E-2</v>
      </c>
      <c r="H12" s="15">
        <f t="shared" si="5"/>
        <v>4.1043682204630156E-3</v>
      </c>
      <c r="I12" s="15">
        <f t="shared" si="5"/>
        <v>2.3795620437956352E-2</v>
      </c>
      <c r="J12" s="15">
        <f t="shared" si="5"/>
        <v>3.0372165977470552E-2</v>
      </c>
      <c r="K12" s="15">
        <f t="shared" si="5"/>
        <v>3.2999790987040097E-2</v>
      </c>
      <c r="L12" s="15">
        <f t="shared" si="5"/>
        <v>2.55267762081915E-2</v>
      </c>
      <c r="M12" s="15">
        <f t="shared" si="5"/>
        <v>-9.1235449632868088E-3</v>
      </c>
      <c r="N12" s="15">
        <f t="shared" si="5"/>
        <v>6.5057118727973429E-2</v>
      </c>
      <c r="O12" s="15">
        <f t="shared" si="5"/>
        <v>3.7497498955030377E-3</v>
      </c>
      <c r="P12" s="15">
        <f t="shared" si="5"/>
        <v>1.4699406046944584E-2</v>
      </c>
      <c r="Q12" s="15">
        <f t="shared" ref="Q12:X12" si="6">SUM(Q11-P11)/P11</f>
        <v>1.9138395414494433E-3</v>
      </c>
      <c r="R12" s="15">
        <f t="shared" si="6"/>
        <v>7.3834923915990433E-3</v>
      </c>
      <c r="S12" s="15">
        <f t="shared" si="6"/>
        <v>6.2152603313333065E-3</v>
      </c>
      <c r="T12" s="15">
        <f t="shared" si="6"/>
        <v>1.3839907540748042E-2</v>
      </c>
      <c r="U12" s="15">
        <f t="shared" si="6"/>
        <v>-7.2001888574128132E-3</v>
      </c>
      <c r="V12" s="15">
        <f t="shared" si="6"/>
        <v>2.7582927119248691E-2</v>
      </c>
      <c r="W12" s="15">
        <f t="shared" si="6"/>
        <v>1.3074164063403858E-2</v>
      </c>
      <c r="X12" s="15">
        <f t="shared" si="6"/>
        <v>-1.6674280493376062E-2</v>
      </c>
      <c r="Y12" s="15">
        <f t="shared" ref="Y12:AE12" si="7">SUM(Y11-X11)/X11</f>
        <v>2.2973286875726001E-2</v>
      </c>
      <c r="Z12" s="15">
        <f t="shared" si="7"/>
        <v>4.76850064715384E-4</v>
      </c>
      <c r="AA12" s="15">
        <f t="shared" si="7"/>
        <v>-2.7235587834770186E-3</v>
      </c>
      <c r="AB12" s="15">
        <f t="shared" si="7"/>
        <v>4.4378698224850511E-3</v>
      </c>
      <c r="AC12" s="15">
        <f t="shared" si="7"/>
        <v>-2.1978021978021792E-2</v>
      </c>
      <c r="AD12" s="15">
        <f t="shared" si="7"/>
        <v>-2.2437159735897272E-2</v>
      </c>
      <c r="AE12" s="15">
        <f t="shared" si="7"/>
        <v>-2.2170085196639475E-2</v>
      </c>
      <c r="AF12" s="15">
        <f>SUM(AF11-AE11)/AE11</f>
        <v>-3.7953515426189438E-2</v>
      </c>
      <c r="AG12" s="15">
        <f>SUM(AG11-AF11)/AF11</f>
        <v>5.0047385690623414E-3</v>
      </c>
      <c r="AH12" s="15">
        <f>SUM(AH11-AG11)/AG11</f>
        <v>6.3960154684686793E-3</v>
      </c>
      <c r="AI12" s="15">
        <f>SUM(AI11-AH11)/AH11</f>
        <v>-1.8895385318088275E-2</v>
      </c>
      <c r="AJ12" s="15">
        <f>SUM(AJ11-AI11)/AI11</f>
        <v>2.1220320531446644E-2</v>
      </c>
      <c r="AK12" s="136"/>
      <c r="AL12" s="12"/>
      <c r="AM12" s="104"/>
    </row>
    <row r="13" spans="1:39" ht="14.5" x14ac:dyDescent="0.35">
      <c r="A13" s="26"/>
      <c r="B13" s="27"/>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J13" s="2"/>
      <c r="AK13" s="2"/>
    </row>
    <row r="14" spans="1:39" ht="15.5" x14ac:dyDescent="0.35">
      <c r="A14" s="20" t="s">
        <v>80</v>
      </c>
      <c r="B14" s="29" t="s">
        <v>44</v>
      </c>
      <c r="C14" s="29" t="s">
        <v>45</v>
      </c>
      <c r="D14" s="29" t="s">
        <v>46</v>
      </c>
      <c r="E14" s="29" t="s">
        <v>47</v>
      </c>
      <c r="F14" s="29" t="s">
        <v>48</v>
      </c>
      <c r="G14" s="29" t="s">
        <v>49</v>
      </c>
      <c r="H14" s="29" t="s">
        <v>50</v>
      </c>
      <c r="I14" s="29" t="s">
        <v>51</v>
      </c>
      <c r="J14" s="29" t="s">
        <v>52</v>
      </c>
      <c r="K14" s="29" t="s">
        <v>53</v>
      </c>
      <c r="L14" s="29" t="s">
        <v>54</v>
      </c>
      <c r="M14" s="29" t="s">
        <v>55</v>
      </c>
      <c r="N14" s="29" t="s">
        <v>56</v>
      </c>
      <c r="O14" s="29" t="s">
        <v>57</v>
      </c>
      <c r="P14" s="29" t="s">
        <v>58</v>
      </c>
      <c r="Q14" s="29" t="s">
        <v>59</v>
      </c>
      <c r="R14" s="29" t="s">
        <v>60</v>
      </c>
      <c r="S14" s="29" t="s">
        <v>61</v>
      </c>
      <c r="T14" s="29" t="s">
        <v>62</v>
      </c>
      <c r="U14" s="29" t="s">
        <v>63</v>
      </c>
      <c r="V14" s="29" t="s">
        <v>64</v>
      </c>
      <c r="W14" s="29" t="s">
        <v>65</v>
      </c>
      <c r="X14" s="29" t="s">
        <v>66</v>
      </c>
      <c r="Y14" s="29" t="s">
        <v>67</v>
      </c>
      <c r="Z14" s="29" t="s">
        <v>68</v>
      </c>
      <c r="AA14" s="29" t="s">
        <v>69</v>
      </c>
      <c r="AB14" s="29" t="s">
        <v>70</v>
      </c>
      <c r="AC14" s="29" t="s">
        <v>71</v>
      </c>
      <c r="AD14" s="29" t="s">
        <v>72</v>
      </c>
      <c r="AE14" s="29" t="s">
        <v>73</v>
      </c>
      <c r="AF14" s="29" t="s">
        <v>74</v>
      </c>
      <c r="AG14" s="29" t="s">
        <v>83</v>
      </c>
      <c r="AH14" s="30" t="s">
        <v>87</v>
      </c>
      <c r="AI14" s="30" t="s">
        <v>106</v>
      </c>
      <c r="AJ14" s="30" t="s">
        <v>114</v>
      </c>
      <c r="AK14" s="5" t="s">
        <v>132</v>
      </c>
      <c r="AL14" s="4" t="s">
        <v>133</v>
      </c>
    </row>
    <row r="15" spans="1:39" s="19" customFormat="1" ht="15.5" x14ac:dyDescent="0.35">
      <c r="A15" s="17" t="s">
        <v>6</v>
      </c>
      <c r="B15" s="31">
        <v>0.4</v>
      </c>
      <c r="C15" s="31">
        <v>0.4</v>
      </c>
      <c r="D15" s="31">
        <v>0.4</v>
      </c>
      <c r="E15" s="31">
        <v>0.4</v>
      </c>
      <c r="F15" s="31">
        <v>0.4</v>
      </c>
      <c r="G15" s="31">
        <v>0.4</v>
      </c>
      <c r="H15" s="31">
        <v>0.4</v>
      </c>
      <c r="I15" s="31">
        <v>0.4</v>
      </c>
      <c r="J15" s="31">
        <v>0.3</v>
      </c>
      <c r="K15" s="31">
        <v>0.28456489672352531</v>
      </c>
      <c r="L15" s="31">
        <v>0.3</v>
      </c>
      <c r="M15" s="31">
        <v>0.20159263306040048</v>
      </c>
      <c r="N15" s="31">
        <v>0.17627870069528617</v>
      </c>
      <c r="O15" s="31">
        <v>0.18920704081130324</v>
      </c>
      <c r="P15" s="31">
        <v>0.18117022112894257</v>
      </c>
      <c r="Q15" s="31">
        <v>0.15864317821486998</v>
      </c>
      <c r="R15" s="31">
        <v>0.13732827289496966</v>
      </c>
      <c r="S15" s="31">
        <v>0.13348903793271866</v>
      </c>
      <c r="T15" s="31">
        <v>0.2</v>
      </c>
      <c r="U15" s="32">
        <v>0.2</v>
      </c>
      <c r="V15" s="32">
        <v>0.2</v>
      </c>
      <c r="W15" s="32">
        <v>0.2</v>
      </c>
      <c r="X15" s="32">
        <v>0.2</v>
      </c>
      <c r="Y15" s="32">
        <v>0.1</v>
      </c>
      <c r="Z15" s="32">
        <v>0.1</v>
      </c>
      <c r="AA15" s="32">
        <v>0.12</v>
      </c>
      <c r="AB15" s="32">
        <v>0.11</v>
      </c>
      <c r="AC15" s="32">
        <v>0.08</v>
      </c>
      <c r="AD15" s="32">
        <v>7.0000000000000007E-2</v>
      </c>
      <c r="AE15" s="32">
        <v>0.1</v>
      </c>
      <c r="AF15" s="32">
        <v>0.06</v>
      </c>
      <c r="AG15" s="32">
        <v>0.05</v>
      </c>
      <c r="AH15" s="32">
        <v>0.05</v>
      </c>
      <c r="AI15" s="109">
        <v>0.04</v>
      </c>
      <c r="AJ15" s="109">
        <v>0.04</v>
      </c>
      <c r="AK15" s="32">
        <f>Övrigtkött[[#This Row],[2024]]/4</f>
        <v>0.01</v>
      </c>
      <c r="AL15" s="32">
        <f>Övrigtkött[[#This Row],[2024-Q1]]</f>
        <v>0.01</v>
      </c>
    </row>
    <row r="16" spans="1:39" ht="15.5" x14ac:dyDescent="0.35">
      <c r="A16" s="9" t="s">
        <v>7</v>
      </c>
      <c r="B16" s="33">
        <v>0.3</v>
      </c>
      <c r="C16" s="33">
        <v>0.4</v>
      </c>
      <c r="D16" s="33">
        <v>0.3</v>
      </c>
      <c r="E16" s="33">
        <v>0.4</v>
      </c>
      <c r="F16" s="33">
        <v>0.2</v>
      </c>
      <c r="G16" s="33">
        <v>0.2</v>
      </c>
      <c r="H16" s="33">
        <v>0.2</v>
      </c>
      <c r="I16" s="33">
        <v>0.1</v>
      </c>
      <c r="J16" s="33">
        <v>0.1</v>
      </c>
      <c r="K16" s="33">
        <v>0.1</v>
      </c>
      <c r="L16" s="33">
        <v>0.2</v>
      </c>
      <c r="M16" s="33">
        <v>0.2</v>
      </c>
      <c r="N16" s="33">
        <v>0.2</v>
      </c>
      <c r="O16" s="33">
        <v>0.2</v>
      </c>
      <c r="P16" s="33">
        <v>0.2</v>
      </c>
      <c r="Q16" s="33">
        <v>0.2</v>
      </c>
      <c r="R16" s="33">
        <v>0.3</v>
      </c>
      <c r="S16" s="33">
        <v>0.2</v>
      </c>
      <c r="T16" s="33">
        <v>0.2</v>
      </c>
      <c r="U16" s="11">
        <v>0.2</v>
      </c>
      <c r="V16" s="11">
        <v>0.2</v>
      </c>
      <c r="W16" s="11">
        <v>0.2</v>
      </c>
      <c r="X16" s="11">
        <v>0.1</v>
      </c>
      <c r="Y16" s="11">
        <v>0.1</v>
      </c>
      <c r="Z16" s="11">
        <v>0.1</v>
      </c>
      <c r="AA16" s="11">
        <v>0.1</v>
      </c>
      <c r="AB16" s="11">
        <v>0.1</v>
      </c>
      <c r="AC16" s="11">
        <v>0.12</v>
      </c>
      <c r="AD16" s="11">
        <v>0.1</v>
      </c>
      <c r="AE16" s="11">
        <v>0.1</v>
      </c>
      <c r="AF16" s="32">
        <v>0.1</v>
      </c>
      <c r="AG16" s="32">
        <v>0.09</v>
      </c>
      <c r="AH16" s="32">
        <v>0.09</v>
      </c>
      <c r="AI16" s="109">
        <v>0.1</v>
      </c>
      <c r="AJ16" s="109">
        <v>0.12</v>
      </c>
      <c r="AK16" s="32">
        <f>Övrigtkött[[#This Row],[2024]]/4</f>
        <v>0.03</v>
      </c>
      <c r="AL16" s="11">
        <f>Övrigtkött[[#This Row],[2024-Q1]]</f>
        <v>0.03</v>
      </c>
    </row>
    <row r="17" spans="1:39" ht="15.5" x14ac:dyDescent="0.35">
      <c r="A17" s="9" t="s">
        <v>8</v>
      </c>
      <c r="B17" s="33">
        <v>2.8</v>
      </c>
      <c r="C17" s="33">
        <v>2.5</v>
      </c>
      <c r="D17" s="33">
        <v>2.5</v>
      </c>
      <c r="E17" s="33">
        <v>2.2999999999999998</v>
      </c>
      <c r="F17" s="33">
        <v>2.2000000000000002</v>
      </c>
      <c r="G17" s="33">
        <v>2</v>
      </c>
      <c r="H17" s="33">
        <v>2</v>
      </c>
      <c r="I17" s="33">
        <v>1.9</v>
      </c>
      <c r="J17" s="33">
        <v>2.1</v>
      </c>
      <c r="K17" s="33">
        <v>2.1</v>
      </c>
      <c r="L17" s="33">
        <v>2.1</v>
      </c>
      <c r="M17" s="33">
        <v>2.2000000000000002</v>
      </c>
      <c r="N17" s="33">
        <v>2.1</v>
      </c>
      <c r="O17" s="33">
        <v>2.1</v>
      </c>
      <c r="P17" s="33">
        <v>2</v>
      </c>
      <c r="Q17" s="33">
        <v>2</v>
      </c>
      <c r="R17" s="33">
        <v>1.8</v>
      </c>
      <c r="S17" s="33">
        <v>1.8</v>
      </c>
      <c r="T17" s="33">
        <v>1.9</v>
      </c>
      <c r="U17" s="11">
        <v>1.9</v>
      </c>
      <c r="V17" s="11">
        <v>2</v>
      </c>
      <c r="W17" s="11">
        <v>2</v>
      </c>
      <c r="X17" s="11">
        <v>2.1</v>
      </c>
      <c r="Y17" s="11">
        <v>2.1</v>
      </c>
      <c r="Z17" s="11">
        <v>1.9</v>
      </c>
      <c r="AA17" s="11">
        <v>1.9</v>
      </c>
      <c r="AB17" s="11">
        <v>1.9</v>
      </c>
      <c r="AC17" s="11">
        <v>2</v>
      </c>
      <c r="AD17" s="11">
        <v>1.9</v>
      </c>
      <c r="AE17" s="11">
        <v>2.1</v>
      </c>
      <c r="AF17" s="32">
        <v>2.2200000000000002</v>
      </c>
      <c r="AG17" s="32">
        <v>1.89</v>
      </c>
      <c r="AH17" s="32">
        <v>1.79</v>
      </c>
      <c r="AI17" s="109">
        <v>1.56</v>
      </c>
      <c r="AJ17" s="109">
        <v>1.52</v>
      </c>
      <c r="AK17" s="32">
        <f>Övrigtkött[[#This Row],[2024]]/4</f>
        <v>0.38</v>
      </c>
      <c r="AL17" s="11">
        <f>Övrigtkött[[#This Row],[2024-Q1]]</f>
        <v>0.38</v>
      </c>
    </row>
    <row r="18" spans="1:39" ht="15.5" x14ac:dyDescent="0.35">
      <c r="A18" s="9" t="s">
        <v>9</v>
      </c>
      <c r="B18" s="33">
        <v>2.1</v>
      </c>
      <c r="C18" s="33">
        <v>2.1</v>
      </c>
      <c r="D18" s="33">
        <v>2.1</v>
      </c>
      <c r="E18" s="33">
        <v>2</v>
      </c>
      <c r="F18" s="33">
        <v>2</v>
      </c>
      <c r="G18" s="33">
        <v>2.1</v>
      </c>
      <c r="H18" s="33">
        <v>1.5</v>
      </c>
      <c r="I18" s="33">
        <v>1.7</v>
      </c>
      <c r="J18" s="33">
        <v>0.9</v>
      </c>
      <c r="K18" s="33">
        <v>1.5</v>
      </c>
      <c r="L18" s="33">
        <v>1.8</v>
      </c>
      <c r="M18" s="33">
        <v>1.8</v>
      </c>
      <c r="N18" s="33">
        <v>1.8</v>
      </c>
      <c r="O18" s="33">
        <v>1.8</v>
      </c>
      <c r="P18" s="33">
        <v>1.9</v>
      </c>
      <c r="Q18" s="33">
        <v>1.8</v>
      </c>
      <c r="R18" s="33">
        <v>1.7</v>
      </c>
      <c r="S18" s="33">
        <v>1.7</v>
      </c>
      <c r="T18" s="33">
        <v>1.6</v>
      </c>
      <c r="U18" s="11">
        <v>1.6</v>
      </c>
      <c r="V18" s="11">
        <v>1.6</v>
      </c>
      <c r="W18" s="11">
        <v>1.4</v>
      </c>
      <c r="X18" s="11">
        <v>1.4</v>
      </c>
      <c r="Y18" s="11">
        <v>1.3280000000000001</v>
      </c>
      <c r="Z18" s="11">
        <v>1.4</v>
      </c>
      <c r="AA18" s="11">
        <v>1.3</v>
      </c>
      <c r="AB18" s="11">
        <v>1.3</v>
      </c>
      <c r="AC18" s="11">
        <v>1.23</v>
      </c>
      <c r="AD18" s="11">
        <v>1.3</v>
      </c>
      <c r="AE18" s="11">
        <v>1.2</v>
      </c>
      <c r="AF18" s="32">
        <v>1.23</v>
      </c>
      <c r="AG18" s="32">
        <v>1.27</v>
      </c>
      <c r="AH18" s="32">
        <v>1.25</v>
      </c>
      <c r="AI18" s="109">
        <v>1.28</v>
      </c>
      <c r="AJ18" s="109">
        <v>1.27</v>
      </c>
      <c r="AK18" s="32">
        <f>Övrigtkött[[#This Row],[2024]]/4</f>
        <v>0.3175</v>
      </c>
      <c r="AL18" s="11">
        <f>Övrigtkött[[#This Row],[2024-Q1]]</f>
        <v>0.3175</v>
      </c>
    </row>
    <row r="19" spans="1:39" s="7" customFormat="1" ht="15.5" x14ac:dyDescent="0.35">
      <c r="A19" s="20" t="s">
        <v>5</v>
      </c>
      <c r="B19" s="34">
        <f>SUM(B15:B18)</f>
        <v>5.6</v>
      </c>
      <c r="C19" s="34">
        <f t="shared" ref="C19:AA19" si="8">SUM(C15:C18)</f>
        <v>5.4</v>
      </c>
      <c r="D19" s="34">
        <f t="shared" si="8"/>
        <v>5.3000000000000007</v>
      </c>
      <c r="E19" s="34">
        <f t="shared" si="8"/>
        <v>5.0999999999999996</v>
      </c>
      <c r="F19" s="34">
        <f t="shared" si="8"/>
        <v>4.8000000000000007</v>
      </c>
      <c r="G19" s="34">
        <f t="shared" si="8"/>
        <v>4.7</v>
      </c>
      <c r="H19" s="34">
        <f t="shared" si="8"/>
        <v>4.0999999999999996</v>
      </c>
      <c r="I19" s="34">
        <f t="shared" si="8"/>
        <v>4.0999999999999996</v>
      </c>
      <c r="J19" s="34">
        <f t="shared" si="8"/>
        <v>3.4</v>
      </c>
      <c r="K19" s="34">
        <f t="shared" si="8"/>
        <v>3.9845648967235254</v>
      </c>
      <c r="L19" s="34">
        <f t="shared" si="8"/>
        <v>4.4000000000000004</v>
      </c>
      <c r="M19" s="34">
        <f t="shared" si="8"/>
        <v>4.4015926330604005</v>
      </c>
      <c r="N19" s="34">
        <f t="shared" si="8"/>
        <v>4.2762787006952863</v>
      </c>
      <c r="O19" s="34">
        <f t="shared" si="8"/>
        <v>4.289207040811303</v>
      </c>
      <c r="P19" s="34">
        <f t="shared" si="8"/>
        <v>4.2811702211289422</v>
      </c>
      <c r="Q19" s="34">
        <f t="shared" si="8"/>
        <v>4.1586431782148701</v>
      </c>
      <c r="R19" s="34">
        <f t="shared" si="8"/>
        <v>3.9373282728949697</v>
      </c>
      <c r="S19" s="34">
        <f t="shared" si="8"/>
        <v>3.8334890379327184</v>
      </c>
      <c r="T19" s="34">
        <f t="shared" si="8"/>
        <v>3.9</v>
      </c>
      <c r="U19" s="34">
        <f t="shared" si="8"/>
        <v>3.9</v>
      </c>
      <c r="V19" s="34">
        <f t="shared" si="8"/>
        <v>4</v>
      </c>
      <c r="W19" s="34">
        <f t="shared" si="8"/>
        <v>3.8</v>
      </c>
      <c r="X19" s="34">
        <f t="shared" si="8"/>
        <v>3.8000000000000003</v>
      </c>
      <c r="Y19" s="34">
        <f t="shared" si="8"/>
        <v>3.6280000000000001</v>
      </c>
      <c r="Z19" s="34">
        <f t="shared" si="8"/>
        <v>3.5</v>
      </c>
      <c r="AA19" s="34">
        <f t="shared" si="8"/>
        <v>3.42</v>
      </c>
      <c r="AB19" s="34">
        <f t="shared" ref="AB19:AH19" si="9">SUM(AB15:AB18)</f>
        <v>3.41</v>
      </c>
      <c r="AC19" s="34">
        <f t="shared" si="9"/>
        <v>3.43</v>
      </c>
      <c r="AD19" s="34">
        <f t="shared" si="9"/>
        <v>3.37</v>
      </c>
      <c r="AE19" s="34">
        <f t="shared" si="9"/>
        <v>3.5</v>
      </c>
      <c r="AF19" s="35">
        <f t="shared" si="9"/>
        <v>3.6100000000000003</v>
      </c>
      <c r="AG19" s="35">
        <f t="shared" si="9"/>
        <v>3.3</v>
      </c>
      <c r="AH19" s="35">
        <f t="shared" si="9"/>
        <v>3.18</v>
      </c>
      <c r="AI19" s="35">
        <f t="shared" ref="AI19:AJ19" si="10">SUM(AI15:AI18)</f>
        <v>2.9800000000000004</v>
      </c>
      <c r="AJ19" s="35">
        <f t="shared" si="10"/>
        <v>2.95</v>
      </c>
      <c r="AK19" s="35">
        <f t="shared" ref="AK19" si="11">SUM(AK15:AK18)</f>
        <v>0.73750000000000004</v>
      </c>
      <c r="AL19" s="34">
        <f>Övrigtkött[[#This Row],[2024-Q1]]</f>
        <v>0.73750000000000004</v>
      </c>
    </row>
    <row r="20" spans="1:39" x14ac:dyDescent="0.3">
      <c r="B20" s="16"/>
      <c r="C20" s="16"/>
      <c r="D20" s="16"/>
      <c r="E20" s="16"/>
      <c r="F20" s="16"/>
      <c r="G20" s="16"/>
      <c r="H20" s="16"/>
      <c r="I20" s="16"/>
      <c r="J20" s="16"/>
      <c r="K20" s="16"/>
      <c r="L20" s="16"/>
      <c r="M20" s="16"/>
      <c r="N20" s="16"/>
      <c r="O20" s="16"/>
      <c r="P20" s="16"/>
      <c r="Q20" s="16"/>
      <c r="R20" s="16"/>
      <c r="S20" s="16"/>
      <c r="U20" s="36"/>
      <c r="V20" s="36"/>
    </row>
    <row r="21" spans="1:39" x14ac:dyDescent="0.3">
      <c r="B21" s="16"/>
      <c r="C21" s="16"/>
      <c r="D21" s="16"/>
      <c r="E21" s="16"/>
      <c r="F21" s="16"/>
      <c r="G21" s="16"/>
      <c r="H21" s="16"/>
      <c r="I21" s="16"/>
      <c r="J21" s="16"/>
      <c r="K21" s="16"/>
      <c r="L21" s="16"/>
      <c r="M21" s="16"/>
      <c r="N21" s="16"/>
      <c r="O21" s="16"/>
      <c r="P21" s="16"/>
      <c r="Q21" s="16"/>
      <c r="R21" s="16"/>
      <c r="S21" s="16"/>
      <c r="U21" s="36"/>
      <c r="V21" s="36"/>
      <c r="AL21" s="119"/>
      <c r="AM21" s="119"/>
    </row>
    <row r="22" spans="1:39" x14ac:dyDescent="0.3">
      <c r="A22" s="37"/>
      <c r="B22" s="38"/>
      <c r="C22" s="38"/>
      <c r="D22" s="38"/>
      <c r="E22" s="38"/>
      <c r="F22" s="38"/>
      <c r="G22" s="38"/>
      <c r="H22" s="38"/>
      <c r="I22" s="38"/>
      <c r="J22" s="38"/>
      <c r="K22" s="38"/>
      <c r="L22" s="38"/>
      <c r="M22" s="38"/>
      <c r="N22" s="38"/>
      <c r="O22" s="38"/>
      <c r="P22" s="38"/>
      <c r="Q22" s="38"/>
      <c r="R22" s="38"/>
      <c r="S22" s="38"/>
      <c r="T22" s="39"/>
      <c r="U22" s="36"/>
      <c r="V22" s="36"/>
      <c r="X22" s="40"/>
      <c r="Y22" s="7"/>
      <c r="Z22" s="7"/>
      <c r="AA22" s="40"/>
    </row>
    <row r="23" spans="1:39" x14ac:dyDescent="0.3">
      <c r="F23" s="41"/>
      <c r="G23" s="16"/>
      <c r="H23" s="16"/>
      <c r="I23" s="16"/>
      <c r="J23" s="16"/>
      <c r="K23" s="16"/>
      <c r="L23" s="16"/>
      <c r="M23" s="16"/>
      <c r="N23" s="16"/>
      <c r="O23" s="16"/>
      <c r="P23" s="16"/>
      <c r="Q23" s="16"/>
      <c r="R23" s="16"/>
      <c r="S23" s="16"/>
      <c r="U23" s="36"/>
      <c r="V23" s="36"/>
      <c r="Y23" s="7"/>
      <c r="Z23" s="7"/>
      <c r="AA23" s="7"/>
      <c r="AB23" s="16"/>
      <c r="AC23" s="16"/>
    </row>
    <row r="24" spans="1:39" x14ac:dyDescent="0.3">
      <c r="G24" s="42"/>
      <c r="H24" s="42"/>
      <c r="I24" s="16"/>
      <c r="J24" s="16"/>
      <c r="K24" s="16"/>
      <c r="L24" s="16"/>
      <c r="M24" s="16"/>
      <c r="N24" s="16"/>
      <c r="O24" s="16"/>
      <c r="P24" s="16"/>
      <c r="Q24" s="16"/>
      <c r="R24" s="16"/>
      <c r="S24" s="16"/>
      <c r="U24" s="36"/>
      <c r="V24" s="36"/>
      <c r="W24" s="16"/>
      <c r="X24" s="7"/>
      <c r="Z24" s="16"/>
      <c r="AA24" s="43"/>
    </row>
    <row r="25" spans="1:39" x14ac:dyDescent="0.3">
      <c r="G25" s="41"/>
      <c r="H25" s="41"/>
      <c r="I25" s="16"/>
      <c r="K25" s="16"/>
      <c r="L25" s="16"/>
      <c r="M25" s="16"/>
      <c r="N25" s="16"/>
      <c r="O25" s="16"/>
      <c r="P25" s="16"/>
      <c r="Q25" s="16"/>
      <c r="R25" s="16"/>
      <c r="S25" s="16"/>
      <c r="U25" s="36"/>
      <c r="V25" s="36"/>
      <c r="W25" s="16"/>
      <c r="X25" s="7"/>
      <c r="Z25" s="16"/>
      <c r="AA25" s="43"/>
    </row>
    <row r="26" spans="1:39" x14ac:dyDescent="0.3">
      <c r="G26" s="41"/>
      <c r="H26" s="41"/>
      <c r="K26" s="44"/>
      <c r="L26" s="44"/>
      <c r="M26" s="16"/>
      <c r="N26" s="16"/>
      <c r="O26" s="16"/>
      <c r="P26" s="16"/>
      <c r="Q26" s="16"/>
      <c r="R26" s="16"/>
      <c r="S26" s="16"/>
      <c r="T26" s="16"/>
      <c r="U26" s="36"/>
      <c r="V26" s="36"/>
      <c r="W26" s="16"/>
      <c r="X26" s="45"/>
      <c r="Y26" s="46"/>
      <c r="Z26" s="47"/>
      <c r="AA26" s="43"/>
    </row>
    <row r="27" spans="1:39" x14ac:dyDescent="0.3">
      <c r="G27" s="41"/>
      <c r="H27" s="41"/>
      <c r="J27" s="16"/>
      <c r="M27" s="16"/>
      <c r="N27" s="16"/>
      <c r="O27" s="16"/>
      <c r="P27" s="16"/>
      <c r="Q27" s="16"/>
      <c r="R27" s="16"/>
      <c r="S27" s="16"/>
      <c r="T27" s="16"/>
      <c r="U27" s="36"/>
      <c r="V27" s="36"/>
      <c r="W27" s="16"/>
      <c r="X27" s="45"/>
      <c r="Y27" s="46"/>
      <c r="Z27" s="47"/>
      <c r="AA27" s="43"/>
    </row>
    <row r="28" spans="1:39" x14ac:dyDescent="0.3">
      <c r="G28" s="41"/>
      <c r="H28" s="41"/>
      <c r="J28" s="16"/>
      <c r="K28" s="16"/>
      <c r="L28" s="16"/>
      <c r="M28" s="16"/>
      <c r="N28" s="16"/>
      <c r="O28" s="16"/>
      <c r="P28" s="16"/>
      <c r="Q28" s="16"/>
      <c r="R28" s="16"/>
      <c r="S28" s="16"/>
      <c r="T28" s="36"/>
      <c r="U28" s="36"/>
      <c r="V28" s="36"/>
      <c r="W28" s="16"/>
      <c r="X28" s="7"/>
      <c r="Z28" s="16"/>
      <c r="AA28" s="43"/>
    </row>
    <row r="29" spans="1:39" x14ac:dyDescent="0.3">
      <c r="G29" s="41"/>
      <c r="H29" s="41"/>
      <c r="J29" s="16"/>
      <c r="K29" s="16"/>
      <c r="L29" s="16"/>
      <c r="M29" s="16"/>
      <c r="N29" s="16"/>
      <c r="O29" s="16"/>
      <c r="P29" s="16"/>
      <c r="Q29" s="16"/>
      <c r="R29" s="16"/>
      <c r="S29" s="16"/>
      <c r="T29" s="36"/>
      <c r="U29" s="36"/>
      <c r="V29" s="36"/>
      <c r="X29" s="7"/>
      <c r="Y29" s="7"/>
      <c r="Z29" s="23"/>
      <c r="AA29" s="48"/>
    </row>
    <row r="30" spans="1:39" x14ac:dyDescent="0.3">
      <c r="G30" s="41"/>
      <c r="H30" s="41"/>
      <c r="J30" s="16"/>
      <c r="K30" s="16"/>
      <c r="L30" s="16"/>
      <c r="M30" s="16"/>
      <c r="N30" s="16"/>
      <c r="O30" s="16"/>
      <c r="P30" s="16"/>
      <c r="Q30" s="16"/>
      <c r="R30" s="16"/>
      <c r="S30" s="16"/>
      <c r="T30" s="36"/>
      <c r="U30" s="36"/>
      <c r="V30" s="36"/>
    </row>
    <row r="31" spans="1:39" x14ac:dyDescent="0.3">
      <c r="A31" s="41"/>
      <c r="B31" s="42"/>
      <c r="C31" s="42"/>
      <c r="D31" s="42"/>
      <c r="E31" s="42"/>
      <c r="F31" s="42"/>
      <c r="G31" s="42"/>
      <c r="H31" s="42"/>
      <c r="I31" s="16"/>
      <c r="J31" s="16"/>
      <c r="K31" s="16"/>
      <c r="L31" s="16"/>
      <c r="M31" s="16"/>
      <c r="N31" s="16"/>
      <c r="O31" s="16"/>
      <c r="P31" s="16"/>
      <c r="Q31" s="16"/>
      <c r="R31" s="16"/>
      <c r="S31" s="16"/>
      <c r="T31" s="36"/>
      <c r="U31" s="36"/>
      <c r="V31" s="36"/>
      <c r="W31" s="16"/>
    </row>
    <row r="32" spans="1:39" x14ac:dyDescent="0.3">
      <c r="A32" s="41"/>
      <c r="B32" s="41"/>
      <c r="C32" s="42"/>
      <c r="D32" s="42"/>
      <c r="E32" s="42"/>
      <c r="F32" s="42"/>
      <c r="G32" s="42"/>
      <c r="H32" s="42"/>
      <c r="I32" s="16"/>
      <c r="J32" s="16"/>
      <c r="K32" s="16"/>
      <c r="L32" s="16"/>
      <c r="M32" s="16"/>
      <c r="N32" s="16"/>
      <c r="O32" s="16"/>
      <c r="P32" s="16"/>
      <c r="Q32" s="16"/>
      <c r="R32" s="16"/>
      <c r="S32" s="16"/>
      <c r="T32" s="36"/>
      <c r="U32" s="49"/>
      <c r="V32" s="49"/>
      <c r="Y32" s="50"/>
      <c r="AA32" s="43"/>
    </row>
    <row r="33" spans="1:38" x14ac:dyDescent="0.3">
      <c r="A33" s="41"/>
      <c r="B33" s="41"/>
      <c r="C33" s="42"/>
      <c r="D33" s="42"/>
      <c r="E33" s="42"/>
      <c r="F33" s="42"/>
      <c r="G33" s="42"/>
      <c r="H33" s="42"/>
      <c r="I33" s="16"/>
      <c r="J33" s="16"/>
      <c r="K33" s="16"/>
      <c r="L33" s="16"/>
      <c r="M33" s="16"/>
      <c r="N33" s="16"/>
      <c r="O33" s="16"/>
      <c r="P33" s="16"/>
      <c r="Q33" s="16"/>
      <c r="R33" s="16"/>
      <c r="S33" s="16"/>
      <c r="T33" s="16"/>
      <c r="U33" s="36"/>
      <c r="V33" s="36"/>
      <c r="Y33" s="50"/>
      <c r="AA33" s="43"/>
    </row>
    <row r="34" spans="1:38" x14ac:dyDescent="0.3">
      <c r="A34" s="41"/>
      <c r="B34" s="51"/>
      <c r="C34" s="52"/>
      <c r="D34" s="41"/>
      <c r="E34" s="42"/>
      <c r="F34" s="42"/>
      <c r="G34" s="42"/>
      <c r="H34" s="42"/>
      <c r="I34" s="16"/>
      <c r="J34" s="16"/>
      <c r="K34" s="16"/>
      <c r="L34" s="16"/>
      <c r="M34" s="16"/>
      <c r="N34" s="16"/>
      <c r="O34" s="16"/>
      <c r="P34" s="16"/>
      <c r="Q34" s="16"/>
      <c r="R34" s="16"/>
      <c r="S34" s="16"/>
      <c r="T34" s="16"/>
      <c r="U34" s="36"/>
      <c r="V34" s="36"/>
      <c r="Y34" s="50"/>
      <c r="AA34" s="43"/>
    </row>
    <row r="35" spans="1:38" x14ac:dyDescent="0.3">
      <c r="A35" s="41"/>
      <c r="B35" s="42"/>
      <c r="C35" s="41"/>
      <c r="D35" s="42"/>
      <c r="E35" s="42"/>
      <c r="F35" s="42"/>
      <c r="G35" s="42"/>
      <c r="H35" s="42"/>
      <c r="I35" s="16"/>
      <c r="J35" s="16"/>
      <c r="K35" s="16"/>
      <c r="L35" s="16"/>
      <c r="M35" s="16"/>
      <c r="N35" s="16"/>
      <c r="O35" s="16"/>
      <c r="P35" s="16"/>
      <c r="Q35" s="16"/>
      <c r="R35" s="16"/>
      <c r="S35" s="16"/>
      <c r="T35" s="16"/>
      <c r="U35" s="36"/>
      <c r="V35" s="36"/>
      <c r="Y35" s="50"/>
      <c r="AA35" s="43"/>
    </row>
    <row r="36" spans="1:38" x14ac:dyDescent="0.3">
      <c r="A36" s="41"/>
      <c r="B36" s="42"/>
      <c r="C36" s="53"/>
      <c r="D36" s="42"/>
      <c r="E36" s="42"/>
      <c r="F36" s="41"/>
      <c r="G36" s="42"/>
      <c r="H36" s="42"/>
      <c r="I36" s="16"/>
      <c r="J36" s="16"/>
      <c r="K36" s="16"/>
      <c r="L36" s="16"/>
      <c r="M36" s="16"/>
      <c r="N36" s="16"/>
      <c r="O36" s="16"/>
      <c r="P36" s="16"/>
      <c r="Q36" s="16"/>
      <c r="R36" s="16"/>
      <c r="S36" s="16"/>
      <c r="U36" s="36"/>
      <c r="V36" s="36"/>
      <c r="Y36" s="50"/>
      <c r="AA36" s="43"/>
    </row>
    <row r="37" spans="1:38" x14ac:dyDescent="0.3">
      <c r="A37" s="54"/>
      <c r="B37" s="42"/>
      <c r="C37" s="42"/>
      <c r="D37" s="42"/>
      <c r="E37" s="42"/>
      <c r="F37" s="51"/>
      <c r="G37" s="42"/>
      <c r="H37" s="42"/>
      <c r="I37" s="16"/>
      <c r="J37" s="16"/>
      <c r="K37" s="16"/>
      <c r="L37" s="16"/>
      <c r="M37" s="16"/>
      <c r="N37" s="16"/>
      <c r="O37" s="16"/>
      <c r="P37" s="16"/>
      <c r="Q37" s="16"/>
      <c r="R37" s="16"/>
      <c r="S37" s="16"/>
      <c r="U37" s="36"/>
      <c r="V37" s="36"/>
    </row>
    <row r="38" spans="1:38" x14ac:dyDescent="0.3">
      <c r="A38" s="55"/>
      <c r="B38" s="42"/>
      <c r="C38" s="55"/>
      <c r="D38" s="55"/>
      <c r="E38" s="42"/>
      <c r="F38" s="41"/>
      <c r="G38" s="42"/>
      <c r="H38" s="42"/>
      <c r="I38" s="16"/>
      <c r="J38" s="16"/>
      <c r="K38" s="16"/>
      <c r="L38" s="16"/>
      <c r="M38" s="16"/>
      <c r="N38" s="16"/>
      <c r="O38" s="16"/>
      <c r="P38" s="16"/>
      <c r="Q38" s="16"/>
      <c r="R38" s="16"/>
      <c r="S38" s="16"/>
      <c r="U38" s="36"/>
    </row>
    <row r="39" spans="1:38" x14ac:dyDescent="0.3">
      <c r="A39" s="55"/>
      <c r="B39" s="42"/>
      <c r="C39" s="55"/>
      <c r="D39" s="55"/>
      <c r="E39" s="42"/>
      <c r="F39" s="42"/>
      <c r="G39" s="42"/>
      <c r="H39" s="42"/>
      <c r="I39" s="16"/>
      <c r="J39" s="16"/>
      <c r="K39" s="16"/>
      <c r="L39" s="16"/>
      <c r="M39" s="16"/>
      <c r="N39" s="16"/>
      <c r="O39" s="16"/>
      <c r="P39" s="16"/>
      <c r="Q39" s="16"/>
      <c r="R39" s="16"/>
      <c r="S39" s="16"/>
      <c r="U39" s="36"/>
    </row>
    <row r="40" spans="1:38" x14ac:dyDescent="0.3">
      <c r="A40" s="55"/>
      <c r="B40" s="42"/>
      <c r="C40" s="55"/>
      <c r="D40" s="55"/>
      <c r="E40" s="42"/>
      <c r="F40" s="42"/>
      <c r="G40" s="42"/>
      <c r="H40" s="42"/>
      <c r="I40" s="16"/>
      <c r="J40" s="16"/>
      <c r="K40" s="16"/>
      <c r="L40" s="16"/>
      <c r="M40" s="16"/>
      <c r="N40" s="16"/>
      <c r="O40" s="16"/>
      <c r="P40" s="16"/>
      <c r="Q40" s="16"/>
      <c r="R40" s="16"/>
      <c r="S40" s="16"/>
      <c r="U40" s="36"/>
    </row>
    <row r="41" spans="1:38" x14ac:dyDescent="0.3">
      <c r="A41" s="55"/>
      <c r="B41" s="42"/>
      <c r="C41" s="55"/>
      <c r="D41" s="55"/>
      <c r="E41" s="42"/>
      <c r="F41" s="42"/>
      <c r="G41" s="42"/>
      <c r="H41" s="42"/>
      <c r="I41" s="16"/>
      <c r="J41" s="16"/>
      <c r="K41" s="16"/>
      <c r="L41" s="16"/>
      <c r="M41" s="16"/>
      <c r="N41" s="16"/>
      <c r="O41" s="16"/>
      <c r="P41" s="16"/>
      <c r="Q41" s="16"/>
      <c r="R41" s="16"/>
      <c r="S41" s="16"/>
      <c r="U41" s="36"/>
    </row>
    <row r="42" spans="1:38" s="8" customFormat="1" x14ac:dyDescent="0.3">
      <c r="A42" s="55"/>
      <c r="B42" s="56"/>
      <c r="C42" s="57"/>
      <c r="D42" s="58"/>
      <c r="E42" s="56"/>
      <c r="F42" s="56"/>
      <c r="G42" s="56"/>
      <c r="H42" s="56"/>
      <c r="I42" s="59"/>
      <c r="J42" s="59"/>
      <c r="K42" s="59"/>
      <c r="L42" s="59"/>
      <c r="M42" s="59"/>
      <c r="N42" s="59"/>
      <c r="O42" s="59"/>
      <c r="P42" s="59"/>
      <c r="Q42" s="59"/>
      <c r="R42" s="59"/>
      <c r="S42" s="59"/>
      <c r="T42" s="59"/>
      <c r="U42" s="59"/>
      <c r="W42" s="2"/>
      <c r="X42" s="2"/>
      <c r="Y42" s="2"/>
      <c r="Z42" s="2"/>
      <c r="AA42" s="2"/>
      <c r="AB42" s="2"/>
      <c r="AC42" s="2"/>
      <c r="AD42" s="2"/>
      <c r="AE42" s="2"/>
      <c r="AF42" s="2"/>
      <c r="AG42" s="2"/>
      <c r="AH42" s="2"/>
      <c r="AI42" s="2"/>
      <c r="AL42" s="2"/>
    </row>
    <row r="43" spans="1:38" x14ac:dyDescent="0.3">
      <c r="A43" s="55"/>
      <c r="B43" s="41"/>
      <c r="C43" s="53"/>
      <c r="D43" s="55"/>
      <c r="E43" s="41"/>
      <c r="F43" s="41"/>
      <c r="G43" s="41"/>
      <c r="H43" s="41"/>
      <c r="U43" s="36"/>
      <c r="W43" s="8"/>
      <c r="X43" s="8"/>
      <c r="Y43" s="8"/>
      <c r="Z43" s="8"/>
      <c r="AA43" s="8"/>
      <c r="AB43" s="8"/>
      <c r="AC43" s="8"/>
      <c r="AD43" s="8"/>
      <c r="AE43" s="8"/>
      <c r="AF43" s="8"/>
      <c r="AG43" s="8"/>
      <c r="AH43" s="8"/>
      <c r="AI43" s="8"/>
      <c r="AL43" s="8"/>
    </row>
    <row r="44" spans="1:38" x14ac:dyDescent="0.3">
      <c r="A44" s="41"/>
      <c r="B44" s="53"/>
      <c r="C44" s="55"/>
      <c r="D44" s="55"/>
      <c r="E44" s="42"/>
      <c r="F44" s="41"/>
      <c r="G44" s="41"/>
      <c r="H44" s="41"/>
      <c r="U44" s="36"/>
    </row>
    <row r="45" spans="1:38" x14ac:dyDescent="0.3">
      <c r="A45" s="41"/>
      <c r="B45" s="53"/>
      <c r="C45" s="55"/>
      <c r="D45" s="55"/>
      <c r="E45" s="42"/>
      <c r="F45" s="41"/>
      <c r="G45" s="41"/>
      <c r="H45" s="41"/>
      <c r="U45" s="36"/>
    </row>
    <row r="46" spans="1:38" x14ac:dyDescent="0.3">
      <c r="G46" s="41"/>
      <c r="H46" s="41"/>
      <c r="U46" s="36"/>
    </row>
    <row r="47" spans="1:38" x14ac:dyDescent="0.3">
      <c r="U47" s="36"/>
    </row>
    <row r="48" spans="1:38" x14ac:dyDescent="0.3">
      <c r="U48" s="36"/>
      <c r="V48" s="36"/>
    </row>
    <row r="50" spans="24:31" x14ac:dyDescent="0.3">
      <c r="AB50" s="46"/>
      <c r="AC50" s="46"/>
      <c r="AD50" s="46"/>
      <c r="AE50" s="46"/>
    </row>
    <row r="51" spans="24:31" x14ac:dyDescent="0.3">
      <c r="AB51" s="46"/>
      <c r="AC51" s="46"/>
      <c r="AD51" s="46"/>
      <c r="AE51" s="46"/>
    </row>
    <row r="56" spans="24:31" x14ac:dyDescent="0.3">
      <c r="X56" s="40"/>
      <c r="Y56" s="19"/>
      <c r="Z56" s="19"/>
      <c r="AA56" s="19"/>
      <c r="AB56" s="19"/>
      <c r="AC56" s="19"/>
      <c r="AD56" s="19"/>
      <c r="AE56" s="19"/>
    </row>
    <row r="57" spans="24:31" x14ac:dyDescent="0.3">
      <c r="X57" s="19"/>
      <c r="Y57" s="19"/>
      <c r="Z57" s="19"/>
      <c r="AA57" s="19"/>
      <c r="AB57" s="19"/>
      <c r="AC57" s="19"/>
      <c r="AD57" s="19"/>
      <c r="AE57" s="19"/>
    </row>
    <row r="58" spans="24:31" x14ac:dyDescent="0.3">
      <c r="X58" s="19"/>
      <c r="Y58" s="60"/>
      <c r="Z58" s="60"/>
      <c r="AA58" s="60"/>
      <c r="AB58" s="60"/>
      <c r="AC58" s="60"/>
      <c r="AD58" s="60"/>
      <c r="AE58" s="19"/>
    </row>
    <row r="59" spans="24:31" x14ac:dyDescent="0.3">
      <c r="X59" s="19"/>
      <c r="Y59" s="36"/>
      <c r="Z59" s="36"/>
      <c r="AA59" s="36"/>
      <c r="AB59" s="36"/>
      <c r="AC59" s="36"/>
      <c r="AD59" s="19"/>
      <c r="AE59" s="19"/>
    </row>
    <row r="60" spans="24:31" x14ac:dyDescent="0.3">
      <c r="X60" s="19"/>
      <c r="Y60" s="36"/>
      <c r="Z60" s="36"/>
      <c r="AA60" s="36"/>
      <c r="AB60" s="36"/>
      <c r="AC60" s="36"/>
      <c r="AD60" s="36"/>
      <c r="AE60" s="19"/>
    </row>
    <row r="61" spans="24:31" x14ac:dyDescent="0.3">
      <c r="X61" s="19"/>
      <c r="Y61" s="36"/>
      <c r="Z61" s="36"/>
      <c r="AA61" s="36"/>
      <c r="AB61" s="36"/>
      <c r="AC61" s="36"/>
      <c r="AD61" s="19"/>
      <c r="AE61" s="19"/>
    </row>
    <row r="62" spans="24:31" x14ac:dyDescent="0.3">
      <c r="X62" s="19"/>
      <c r="Y62" s="36"/>
      <c r="Z62" s="36"/>
      <c r="AA62" s="36"/>
      <c r="AB62" s="36"/>
      <c r="AC62" s="36"/>
      <c r="AD62" s="19"/>
      <c r="AE62" s="19"/>
    </row>
    <row r="63" spans="24:31" x14ac:dyDescent="0.3">
      <c r="X63" s="19"/>
      <c r="Y63" s="36"/>
      <c r="Z63" s="36"/>
      <c r="AA63" s="36"/>
      <c r="AB63" s="36"/>
      <c r="AC63" s="36"/>
      <c r="AD63" s="19"/>
      <c r="AE63" s="19"/>
    </row>
    <row r="64" spans="24:31" x14ac:dyDescent="0.3">
      <c r="X64" s="19"/>
      <c r="Y64" s="36"/>
      <c r="Z64" s="36"/>
      <c r="AA64" s="36"/>
      <c r="AB64" s="36"/>
      <c r="AC64" s="36"/>
      <c r="AD64" s="19"/>
      <c r="AE64" s="19"/>
    </row>
    <row r="65" spans="21:31" x14ac:dyDescent="0.3">
      <c r="X65" s="19"/>
      <c r="Y65" s="19"/>
      <c r="Z65" s="19"/>
      <c r="AA65" s="19"/>
      <c r="AB65" s="19"/>
      <c r="AC65" s="19"/>
      <c r="AD65" s="19"/>
      <c r="AE65" s="19"/>
    </row>
    <row r="77" spans="21:31" x14ac:dyDescent="0.3">
      <c r="U77" s="61"/>
      <c r="V77" s="61"/>
    </row>
    <row r="78" spans="21:31" x14ac:dyDescent="0.3">
      <c r="W78" s="61"/>
    </row>
  </sheetData>
  <pageMargins left="0.7" right="0.7" top="1.3571428571428572" bottom="0.75" header="0.3" footer="0.3"/>
  <pageSetup paperSize="9" orientation="portrait" r:id="rId1"/>
  <headerFooter>
    <oddHeader>&amp;L&amp;G</oddHeader>
  </headerFooter>
  <drawing r:id="rId2"/>
  <legacyDrawingHF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
  <sheetViews>
    <sheetView topLeftCell="A10" zoomScaleNormal="100" workbookViewId="0">
      <pane xSplit="1" topLeftCell="B1" activePane="topRight" state="frozen"/>
      <selection pane="topRight" activeCell="AA17" sqref="AA17"/>
    </sheetView>
  </sheetViews>
  <sheetFormatPr defaultColWidth="8.58203125" defaultRowHeight="14" x14ac:dyDescent="0.3"/>
  <cols>
    <col min="1" max="1" width="16.08203125" style="2" customWidth="1"/>
    <col min="2" max="29" width="7" style="2" bestFit="1" customWidth="1"/>
    <col min="30" max="30" width="7" style="2" customWidth="1"/>
    <col min="31" max="31" width="8.08203125" style="2" bestFit="1" customWidth="1"/>
    <col min="32" max="32" width="10.1640625" style="2" customWidth="1"/>
    <col min="33" max="16384" width="8.58203125" style="2"/>
  </cols>
  <sheetData>
    <row r="1" spans="1:34" ht="18" x14ac:dyDescent="0.4">
      <c r="A1" s="1" t="s">
        <v>35</v>
      </c>
    </row>
    <row r="2" spans="1:34" ht="14.5" x14ac:dyDescent="0.35">
      <c r="A2" s="3" t="s">
        <v>84</v>
      </c>
    </row>
    <row r="4" spans="1:34" x14ac:dyDescent="0.3">
      <c r="A4" s="62" t="s">
        <v>77</v>
      </c>
      <c r="B4" s="63" t="s">
        <v>49</v>
      </c>
      <c r="C4" s="63" t="s">
        <v>50</v>
      </c>
      <c r="D4" s="63" t="s">
        <v>51</v>
      </c>
      <c r="E4" s="63" t="s">
        <v>52</v>
      </c>
      <c r="F4" s="63" t="s">
        <v>53</v>
      </c>
      <c r="G4" s="63" t="s">
        <v>54</v>
      </c>
      <c r="H4" s="63" t="s">
        <v>55</v>
      </c>
      <c r="I4" s="63" t="s">
        <v>56</v>
      </c>
      <c r="J4" s="63" t="s">
        <v>57</v>
      </c>
      <c r="K4" s="63" t="s">
        <v>58</v>
      </c>
      <c r="L4" s="63" t="s">
        <v>59</v>
      </c>
      <c r="M4" s="63" t="s">
        <v>60</v>
      </c>
      <c r="N4" s="63" t="s">
        <v>61</v>
      </c>
      <c r="O4" s="63" t="s">
        <v>62</v>
      </c>
      <c r="P4" s="63" t="s">
        <v>63</v>
      </c>
      <c r="Q4" s="63" t="s">
        <v>64</v>
      </c>
      <c r="R4" s="63" t="s">
        <v>65</v>
      </c>
      <c r="S4" s="63" t="s">
        <v>66</v>
      </c>
      <c r="T4" s="63" t="s">
        <v>67</v>
      </c>
      <c r="U4" s="63" t="s">
        <v>68</v>
      </c>
      <c r="V4" s="63" t="s">
        <v>69</v>
      </c>
      <c r="W4" s="63" t="s">
        <v>70</v>
      </c>
      <c r="X4" s="63" t="s">
        <v>71</v>
      </c>
      <c r="Y4" s="63" t="s">
        <v>72</v>
      </c>
      <c r="Z4" s="63" t="s">
        <v>73</v>
      </c>
      <c r="AA4" s="63" t="s">
        <v>74</v>
      </c>
      <c r="AB4" s="63" t="s">
        <v>83</v>
      </c>
      <c r="AC4" s="63" t="s">
        <v>87</v>
      </c>
      <c r="AD4" s="63" t="s">
        <v>106</v>
      </c>
      <c r="AE4" s="63" t="s">
        <v>114</v>
      </c>
      <c r="AF4" s="63" t="s">
        <v>115</v>
      </c>
      <c r="AG4" s="121"/>
    </row>
    <row r="5" spans="1:34" x14ac:dyDescent="0.3">
      <c r="A5" s="2" t="s">
        <v>36</v>
      </c>
      <c r="B5" s="50">
        <v>326.60000000000002</v>
      </c>
      <c r="C5" s="2">
        <v>349.4</v>
      </c>
      <c r="D5" s="2">
        <v>332.4</v>
      </c>
      <c r="E5" s="2">
        <v>339.4</v>
      </c>
      <c r="F5" s="2">
        <v>352</v>
      </c>
      <c r="G5" s="2">
        <v>342.4</v>
      </c>
      <c r="H5" s="2">
        <v>345.1</v>
      </c>
      <c r="I5" s="2">
        <v>359.8</v>
      </c>
      <c r="J5" s="2">
        <v>361.4</v>
      </c>
      <c r="K5" s="2">
        <v>342.3</v>
      </c>
      <c r="L5" s="2">
        <v>345.6</v>
      </c>
      <c r="M5" s="2">
        <v>346.2</v>
      </c>
      <c r="N5" s="2">
        <v>338.5</v>
      </c>
      <c r="O5" s="2">
        <v>347.5</v>
      </c>
      <c r="P5" s="2">
        <v>355.6</v>
      </c>
      <c r="Q5" s="2">
        <v>397.7</v>
      </c>
      <c r="R5" s="2">
        <v>388.5</v>
      </c>
      <c r="S5" s="2">
        <v>392.8</v>
      </c>
      <c r="T5" s="2">
        <v>382.8</v>
      </c>
      <c r="U5" s="2">
        <v>390.8</v>
      </c>
      <c r="V5" s="2">
        <v>388.3</v>
      </c>
      <c r="W5" s="2">
        <v>386.8</v>
      </c>
      <c r="X5" s="2">
        <v>378.3</v>
      </c>
      <c r="Y5" s="2">
        <v>375.9</v>
      </c>
      <c r="Z5" s="2">
        <v>373.5</v>
      </c>
      <c r="AA5" s="16">
        <v>382.1</v>
      </c>
      <c r="AB5" s="16">
        <v>368.3</v>
      </c>
      <c r="AC5" s="16">
        <v>365</v>
      </c>
      <c r="AD5" s="16">
        <v>359.4</v>
      </c>
      <c r="AE5" s="16">
        <v>374.7</v>
      </c>
      <c r="AF5" s="129">
        <f>SUM(MEjerikonsumtion[[#This Row],[2024]]-MEjerikonsumtion[[#This Row],[2023]])/MEjerikonsumtion[[#This Row],[2023]]</f>
        <v>4.2570951585976659E-2</v>
      </c>
      <c r="AG5" s="120"/>
      <c r="AH5" s="120"/>
    </row>
    <row r="6" spans="1:34" x14ac:dyDescent="0.3">
      <c r="A6" s="2" t="s">
        <v>37</v>
      </c>
      <c r="B6" s="50">
        <v>119.6</v>
      </c>
      <c r="C6" s="50">
        <v>120.4</v>
      </c>
      <c r="D6" s="50">
        <v>116.9</v>
      </c>
      <c r="E6" s="50">
        <v>117.9</v>
      </c>
      <c r="F6" s="50">
        <v>115.4</v>
      </c>
      <c r="G6" s="50">
        <v>113.6</v>
      </c>
      <c r="H6" s="50">
        <v>111.8</v>
      </c>
      <c r="I6" s="50">
        <v>112.3</v>
      </c>
      <c r="J6" s="50">
        <v>111.5</v>
      </c>
      <c r="K6" s="50">
        <v>111.9</v>
      </c>
      <c r="L6" s="50">
        <v>111.1</v>
      </c>
      <c r="M6" s="50">
        <v>108.1</v>
      </c>
      <c r="N6" s="50">
        <v>103.8</v>
      </c>
      <c r="O6" s="50">
        <v>104.7</v>
      </c>
      <c r="P6" s="50">
        <v>108.5</v>
      </c>
      <c r="Q6" s="50">
        <v>97.6</v>
      </c>
      <c r="R6" s="50">
        <v>90.8</v>
      </c>
      <c r="S6" s="50">
        <v>84.7</v>
      </c>
      <c r="T6" s="50">
        <v>83.9</v>
      </c>
      <c r="U6" s="50">
        <v>81.599999999999994</v>
      </c>
      <c r="V6" s="50">
        <v>80.599999999999994</v>
      </c>
      <c r="W6" s="50">
        <v>78.099999999999994</v>
      </c>
      <c r="X6" s="50">
        <v>75.5</v>
      </c>
      <c r="Y6" s="50">
        <v>71.2</v>
      </c>
      <c r="Z6" s="50">
        <v>68.400000000000006</v>
      </c>
      <c r="AA6" s="50">
        <v>67.7</v>
      </c>
      <c r="AB6" s="50">
        <v>65.8</v>
      </c>
      <c r="AC6" s="50">
        <v>64</v>
      </c>
      <c r="AD6" s="50">
        <v>62.6</v>
      </c>
      <c r="AE6" s="50">
        <v>61.5</v>
      </c>
      <c r="AF6" s="129">
        <f>SUM(MEjerikonsumtion[[#This Row],[2024]]-MEjerikonsumtion[[#This Row],[2023]])/MEjerikonsumtion[[#This Row],[2023]]</f>
        <v>-1.7571884984025583E-2</v>
      </c>
      <c r="AG6" s="120"/>
      <c r="AH6" s="120"/>
    </row>
    <row r="7" spans="1:34" x14ac:dyDescent="0.3">
      <c r="A7" s="2" t="s">
        <v>38</v>
      </c>
      <c r="B7" s="50">
        <v>10.1</v>
      </c>
      <c r="C7" s="50">
        <v>10.4</v>
      </c>
      <c r="D7" s="50">
        <v>10.4</v>
      </c>
      <c r="E7" s="50">
        <v>10.5</v>
      </c>
      <c r="F7" s="50">
        <v>10.6</v>
      </c>
      <c r="G7" s="50">
        <v>10.8</v>
      </c>
      <c r="H7" s="50">
        <v>11.2</v>
      </c>
      <c r="I7" s="50">
        <v>10.4</v>
      </c>
      <c r="J7" s="50">
        <v>10.1</v>
      </c>
      <c r="K7" s="50">
        <v>10</v>
      </c>
      <c r="L7" s="50">
        <v>9.9</v>
      </c>
      <c r="M7" s="50">
        <v>10</v>
      </c>
      <c r="N7" s="50">
        <v>10.3</v>
      </c>
      <c r="O7" s="50">
        <v>10.5</v>
      </c>
      <c r="P7" s="50">
        <v>11.2</v>
      </c>
      <c r="Q7" s="50">
        <v>11.7</v>
      </c>
      <c r="R7" s="50">
        <v>11.6</v>
      </c>
      <c r="S7" s="50">
        <v>15.3</v>
      </c>
      <c r="T7" s="50">
        <v>13.9</v>
      </c>
      <c r="U7" s="50">
        <v>13.9</v>
      </c>
      <c r="V7" s="50">
        <v>14.8</v>
      </c>
      <c r="W7" s="50">
        <v>14.8</v>
      </c>
      <c r="X7" s="50">
        <v>12.9</v>
      </c>
      <c r="Y7" s="50">
        <v>9.8000000000000007</v>
      </c>
      <c r="Z7" s="50">
        <v>9.1999999999999993</v>
      </c>
      <c r="AA7" s="50">
        <v>9.1999999999999993</v>
      </c>
      <c r="AB7" s="50">
        <v>8</v>
      </c>
      <c r="AC7" s="50">
        <v>7.3</v>
      </c>
      <c r="AD7" s="50">
        <v>7.4</v>
      </c>
      <c r="AE7" s="50">
        <v>8</v>
      </c>
      <c r="AF7" s="129">
        <f>SUM(MEjerikonsumtion[[#This Row],[2024]]-MEjerikonsumtion[[#This Row],[2023]])/MEjerikonsumtion[[#This Row],[2023]]</f>
        <v>8.108108108108103E-2</v>
      </c>
      <c r="AG7" s="120"/>
      <c r="AH7" s="120"/>
    </row>
    <row r="8" spans="1:34" x14ac:dyDescent="0.3">
      <c r="A8" s="2" t="s">
        <v>39</v>
      </c>
      <c r="B8" s="50">
        <v>28.3</v>
      </c>
      <c r="C8" s="50">
        <v>27.5</v>
      </c>
      <c r="D8" s="50">
        <v>27</v>
      </c>
      <c r="E8" s="50">
        <v>30.2</v>
      </c>
      <c r="F8" s="50">
        <v>31.4</v>
      </c>
      <c r="G8" s="50">
        <v>30.6</v>
      </c>
      <c r="H8" s="50">
        <v>31.9</v>
      </c>
      <c r="I8" s="50">
        <v>33.299999999999997</v>
      </c>
      <c r="J8" s="50">
        <v>33.6</v>
      </c>
      <c r="K8" s="50">
        <v>33.200000000000003</v>
      </c>
      <c r="L8" s="50">
        <v>34</v>
      </c>
      <c r="M8" s="50">
        <v>34.6</v>
      </c>
      <c r="N8" s="50">
        <v>34.799999999999997</v>
      </c>
      <c r="O8" s="50">
        <v>36.1</v>
      </c>
      <c r="P8" s="50">
        <v>34.799999999999997</v>
      </c>
      <c r="Q8" s="50">
        <v>34.799999999999997</v>
      </c>
      <c r="R8" s="50">
        <v>34.700000000000003</v>
      </c>
      <c r="S8" s="50">
        <v>35</v>
      </c>
      <c r="T8" s="50">
        <v>34.700000000000003</v>
      </c>
      <c r="U8" s="50">
        <v>35</v>
      </c>
      <c r="V8" s="50">
        <v>34.1</v>
      </c>
      <c r="W8" s="50">
        <v>32.6</v>
      </c>
      <c r="X8" s="50">
        <v>31</v>
      </c>
      <c r="Y8" s="50">
        <v>29.7</v>
      </c>
      <c r="Z8" s="50">
        <v>29.4</v>
      </c>
      <c r="AA8" s="50">
        <v>28.9</v>
      </c>
      <c r="AB8" s="50">
        <v>28.5</v>
      </c>
      <c r="AC8" s="50">
        <v>27.7</v>
      </c>
      <c r="AD8" s="50">
        <v>27</v>
      </c>
      <c r="AE8" s="50">
        <v>26.7</v>
      </c>
      <c r="AF8" s="129">
        <f>SUM(MEjerikonsumtion[[#This Row],[2024]]-MEjerikonsumtion[[#This Row],[2023]])/MEjerikonsumtion[[#This Row],[2023]]</f>
        <v>-1.1111111111111138E-2</v>
      </c>
      <c r="AG8" s="120"/>
      <c r="AH8" s="120"/>
    </row>
    <row r="9" spans="1:34" x14ac:dyDescent="0.3">
      <c r="A9" s="2" t="s">
        <v>40</v>
      </c>
      <c r="B9" s="50">
        <v>0.6</v>
      </c>
      <c r="C9" s="50">
        <v>1.4</v>
      </c>
      <c r="D9" s="50">
        <v>1.3</v>
      </c>
      <c r="E9" s="50">
        <v>1.6</v>
      </c>
      <c r="F9" s="50">
        <v>1.1000000000000001</v>
      </c>
      <c r="G9" s="50">
        <v>1.4</v>
      </c>
      <c r="H9" s="50">
        <v>1.3</v>
      </c>
      <c r="I9" s="50">
        <v>1.4</v>
      </c>
      <c r="J9" s="50">
        <v>1.4</v>
      </c>
      <c r="K9" s="50">
        <v>1.1000000000000001</v>
      </c>
      <c r="L9" s="50">
        <v>0.9</v>
      </c>
      <c r="M9" s="50">
        <v>0.7</v>
      </c>
      <c r="N9" s="50">
        <v>0.9</v>
      </c>
      <c r="O9" s="50">
        <v>1</v>
      </c>
      <c r="P9" s="50">
        <v>1.4</v>
      </c>
      <c r="Q9" s="50">
        <v>2.8</v>
      </c>
      <c r="R9" s="50">
        <v>3.1</v>
      </c>
      <c r="S9" s="50">
        <v>3.2</v>
      </c>
      <c r="T9" s="50">
        <v>2.5</v>
      </c>
      <c r="U9" s="50">
        <v>2.6</v>
      </c>
      <c r="V9" s="50">
        <v>2.9</v>
      </c>
      <c r="W9" s="50">
        <v>2.9</v>
      </c>
      <c r="X9" s="50">
        <v>2.8</v>
      </c>
      <c r="Y9" s="50">
        <v>2.7</v>
      </c>
      <c r="Z9" s="50">
        <v>2.8</v>
      </c>
      <c r="AA9" s="50">
        <v>2.9</v>
      </c>
      <c r="AB9" s="50">
        <v>2.9</v>
      </c>
      <c r="AC9" s="50">
        <v>3</v>
      </c>
      <c r="AD9" s="50">
        <v>2.7</v>
      </c>
      <c r="AE9" s="50">
        <v>2.8</v>
      </c>
      <c r="AF9" s="129">
        <f>SUM(MEjerikonsumtion[[#This Row],[2024]]-MEjerikonsumtion[[#This Row],[2023]])/MEjerikonsumtion[[#This Row],[2023]]</f>
        <v>3.7037037037036903E-2</v>
      </c>
      <c r="AG9" s="120"/>
      <c r="AH9" s="120"/>
    </row>
    <row r="10" spans="1:34" x14ac:dyDescent="0.3">
      <c r="A10" s="2" t="s">
        <v>41</v>
      </c>
      <c r="B10" s="50">
        <v>16.3</v>
      </c>
      <c r="C10" s="50">
        <v>16.8</v>
      </c>
      <c r="D10" s="50">
        <v>15.5</v>
      </c>
      <c r="E10" s="50">
        <v>16.3</v>
      </c>
      <c r="F10" s="50">
        <v>17</v>
      </c>
      <c r="G10" s="50">
        <v>16.600000000000001</v>
      </c>
      <c r="H10" s="50">
        <v>16.7</v>
      </c>
      <c r="I10" s="50">
        <v>17.899999999999999</v>
      </c>
      <c r="J10" s="50">
        <v>18.2</v>
      </c>
      <c r="K10" s="50">
        <v>17.5</v>
      </c>
      <c r="L10" s="50">
        <v>17.8</v>
      </c>
      <c r="M10" s="50">
        <v>18.2</v>
      </c>
      <c r="N10" s="50">
        <v>17.399999999999999</v>
      </c>
      <c r="O10" s="50">
        <v>18.899999999999999</v>
      </c>
      <c r="P10" s="50">
        <v>18.899999999999999</v>
      </c>
      <c r="Q10" s="50">
        <v>18.600000000000001</v>
      </c>
      <c r="R10" s="50">
        <v>18.7</v>
      </c>
      <c r="S10" s="50">
        <v>19</v>
      </c>
      <c r="T10" s="50">
        <v>18.899999999999999</v>
      </c>
      <c r="U10" s="50">
        <v>20.3</v>
      </c>
      <c r="V10" s="50">
        <v>20.2</v>
      </c>
      <c r="W10" s="50">
        <v>19.8</v>
      </c>
      <c r="X10" s="50">
        <v>18.899999999999999</v>
      </c>
      <c r="Y10" s="50">
        <v>19</v>
      </c>
      <c r="Z10" s="50">
        <v>19.100000000000001</v>
      </c>
      <c r="AA10" s="50">
        <v>19.7</v>
      </c>
      <c r="AB10" s="50">
        <v>19.5</v>
      </c>
      <c r="AC10" s="50">
        <v>19</v>
      </c>
      <c r="AD10" s="50">
        <v>19.3</v>
      </c>
      <c r="AE10" s="50">
        <v>21.1</v>
      </c>
      <c r="AF10" s="129">
        <f>SUM(MEjerikonsumtion[[#This Row],[2024]]-MEjerikonsumtion[[#This Row],[2023]])/MEjerikonsumtion[[#This Row],[2023]]</f>
        <v>9.3264248704663252E-2</v>
      </c>
      <c r="AG10" s="120"/>
      <c r="AH10" s="120"/>
    </row>
    <row r="12" spans="1:34" x14ac:dyDescent="0.3">
      <c r="A12" s="130" t="s">
        <v>118</v>
      </c>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
  <sheetViews>
    <sheetView zoomScaleNormal="100" workbookViewId="0">
      <pane xSplit="1" topLeftCell="B1" activePane="topRight" state="frozen"/>
      <selection activeCell="A4" sqref="A4"/>
      <selection pane="topRight" activeCell="AH15" sqref="AH15"/>
    </sheetView>
  </sheetViews>
  <sheetFormatPr defaultColWidth="8.58203125" defaultRowHeight="14" x14ac:dyDescent="0.3"/>
  <cols>
    <col min="1" max="1" width="16.5" style="2" customWidth="1"/>
    <col min="2" max="20" width="6.25" style="2" customWidth="1"/>
    <col min="21" max="23" width="5.83203125" style="2" customWidth="1"/>
    <col min="24" max="24" width="6.25" style="2" customWidth="1"/>
    <col min="25" max="25" width="5.83203125" style="2" customWidth="1"/>
    <col min="26" max="34" width="6.25" style="2" customWidth="1"/>
    <col min="35" max="35" width="7.33203125" style="2" customWidth="1"/>
    <col min="36" max="16384" width="8.58203125" style="2"/>
  </cols>
  <sheetData>
    <row r="1" spans="1:37" ht="16.5" x14ac:dyDescent="0.35">
      <c r="A1" s="68" t="s">
        <v>90</v>
      </c>
    </row>
    <row r="2" spans="1:37" ht="14.5" x14ac:dyDescent="0.35">
      <c r="A2" s="3" t="s">
        <v>42</v>
      </c>
    </row>
    <row r="3" spans="1:37" ht="14.5" x14ac:dyDescent="0.35">
      <c r="A3" s="3" t="s">
        <v>88</v>
      </c>
    </row>
    <row r="4" spans="1:37" ht="14.5" x14ac:dyDescent="0.35">
      <c r="A4" s="3" t="s">
        <v>91</v>
      </c>
    </row>
    <row r="5" spans="1:37" ht="14.5" x14ac:dyDescent="0.35">
      <c r="A5" s="3"/>
    </row>
    <row r="6" spans="1:37" x14ac:dyDescent="0.3">
      <c r="A6" s="63" t="s">
        <v>77</v>
      </c>
      <c r="B6" s="63" t="s">
        <v>44</v>
      </c>
      <c r="C6" s="63" t="s">
        <v>45</v>
      </c>
      <c r="D6" s="63" t="s">
        <v>46</v>
      </c>
      <c r="E6" s="63" t="s">
        <v>47</v>
      </c>
      <c r="F6" s="63" t="s">
        <v>48</v>
      </c>
      <c r="G6" s="63" t="s">
        <v>49</v>
      </c>
      <c r="H6" s="63" t="s">
        <v>50</v>
      </c>
      <c r="I6" s="63" t="s">
        <v>51</v>
      </c>
      <c r="J6" s="63" t="s">
        <v>52</v>
      </c>
      <c r="K6" s="63" t="s">
        <v>53</v>
      </c>
      <c r="L6" s="63" t="s">
        <v>54</v>
      </c>
      <c r="M6" s="63" t="s">
        <v>55</v>
      </c>
      <c r="N6" s="63" t="s">
        <v>56</v>
      </c>
      <c r="O6" s="63" t="s">
        <v>57</v>
      </c>
      <c r="P6" s="63" t="s">
        <v>58</v>
      </c>
      <c r="Q6" s="63" t="s">
        <v>59</v>
      </c>
      <c r="R6" s="63" t="s">
        <v>60</v>
      </c>
      <c r="S6" s="63" t="s">
        <v>61</v>
      </c>
      <c r="T6" s="63" t="s">
        <v>62</v>
      </c>
      <c r="U6" s="63" t="s">
        <v>63</v>
      </c>
      <c r="V6" s="63" t="s">
        <v>64</v>
      </c>
      <c r="W6" s="63" t="s">
        <v>65</v>
      </c>
      <c r="X6" s="63" t="s">
        <v>66</v>
      </c>
      <c r="Y6" s="63" t="s">
        <v>67</v>
      </c>
      <c r="Z6" s="63" t="s">
        <v>68</v>
      </c>
      <c r="AA6" s="63" t="s">
        <v>69</v>
      </c>
      <c r="AB6" s="64" t="s">
        <v>70</v>
      </c>
      <c r="AC6" s="63" t="s">
        <v>71</v>
      </c>
      <c r="AD6" s="63" t="s">
        <v>72</v>
      </c>
      <c r="AE6" s="63" t="s">
        <v>73</v>
      </c>
      <c r="AF6" s="63" t="s">
        <v>74</v>
      </c>
      <c r="AG6" s="63" t="s">
        <v>83</v>
      </c>
      <c r="AH6" s="63" t="s">
        <v>87</v>
      </c>
      <c r="AI6" s="63" t="s">
        <v>106</v>
      </c>
      <c r="AJ6" s="63" t="s">
        <v>114</v>
      </c>
      <c r="AK6" s="63" t="s">
        <v>117</v>
      </c>
    </row>
    <row r="7" spans="1:37" x14ac:dyDescent="0.3">
      <c r="A7" s="2" t="s">
        <v>89</v>
      </c>
      <c r="B7" s="65">
        <v>13.6</v>
      </c>
      <c r="C7" s="65">
        <v>12.8</v>
      </c>
      <c r="D7" s="65">
        <v>12.7</v>
      </c>
      <c r="E7" s="65">
        <v>12.4</v>
      </c>
      <c r="F7" s="65">
        <v>12.5</v>
      </c>
      <c r="G7" s="65">
        <v>11.9</v>
      </c>
      <c r="H7" s="65">
        <v>12.4</v>
      </c>
      <c r="I7" s="65">
        <v>12.1</v>
      </c>
      <c r="J7" s="65">
        <v>12.3</v>
      </c>
      <c r="K7" s="65">
        <v>11.9</v>
      </c>
      <c r="L7" s="65">
        <v>12</v>
      </c>
      <c r="M7" s="65">
        <v>11.8</v>
      </c>
      <c r="N7" s="65">
        <v>11.3</v>
      </c>
      <c r="O7" s="65">
        <v>11.5</v>
      </c>
      <c r="P7" s="65">
        <v>12.4</v>
      </c>
      <c r="Q7" s="65">
        <v>12.1</v>
      </c>
      <c r="R7" s="65">
        <v>12.3</v>
      </c>
      <c r="S7" s="65">
        <v>12.2</v>
      </c>
      <c r="T7" s="65">
        <v>12.5</v>
      </c>
      <c r="U7" s="67">
        <v>13</v>
      </c>
      <c r="V7" s="67">
        <v>13.3</v>
      </c>
      <c r="W7" s="67">
        <v>14.1</v>
      </c>
      <c r="X7" s="65">
        <v>14.1</v>
      </c>
      <c r="Y7" s="65">
        <v>14.4</v>
      </c>
      <c r="Z7" s="67">
        <v>13.9</v>
      </c>
      <c r="AA7" s="65">
        <v>14.2</v>
      </c>
      <c r="AB7" s="66">
        <v>14.9</v>
      </c>
      <c r="AC7" s="65">
        <v>14.6</v>
      </c>
      <c r="AD7" s="65">
        <v>15</v>
      </c>
      <c r="AE7" s="65">
        <v>15</v>
      </c>
      <c r="AF7" s="65">
        <v>14.8</v>
      </c>
      <c r="AG7" s="65">
        <v>13.9</v>
      </c>
      <c r="AH7" s="65">
        <v>14.7</v>
      </c>
      <c r="AI7" s="65">
        <v>13.322658194888946</v>
      </c>
      <c r="AJ7" s="128">
        <v>14.046082063375636</v>
      </c>
      <c r="AK7" s="129">
        <f>SUM(AJ7-AI7)/AI7</f>
        <v>5.4300264849864624E-2</v>
      </c>
    </row>
    <row r="10" spans="1:37" x14ac:dyDescent="0.3">
      <c r="AK10" s="120"/>
    </row>
    <row r="11" spans="1:37" x14ac:dyDescent="0.3">
      <c r="AH11" s="43"/>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172"/>
  <sheetViews>
    <sheetView topLeftCell="A4" zoomScaleNormal="100" workbookViewId="0">
      <pane xSplit="1" topLeftCell="B1" activePane="topRight" state="frozen"/>
      <selection activeCell="A13" sqref="A13"/>
      <selection pane="topRight" activeCell="A20" sqref="A20"/>
    </sheetView>
  </sheetViews>
  <sheetFormatPr defaultColWidth="9" defaultRowHeight="15.5" x14ac:dyDescent="0.35"/>
  <cols>
    <col min="1" max="1" width="28.1640625" style="69" customWidth="1"/>
    <col min="2" max="2" width="7" style="69" customWidth="1"/>
    <col min="3" max="3" width="7.33203125" style="69" customWidth="1"/>
    <col min="4" max="4" width="7.83203125" style="69" customWidth="1"/>
    <col min="5" max="5" width="7" style="69" customWidth="1"/>
    <col min="6" max="6" width="8.75" style="69" customWidth="1"/>
    <col min="7" max="7" width="8.33203125" style="69" customWidth="1"/>
    <col min="8" max="32" width="6.75" style="69" customWidth="1"/>
    <col min="33" max="33" width="7.5" style="69" customWidth="1"/>
    <col min="34" max="34" width="6.75" style="69" customWidth="1"/>
    <col min="35" max="35" width="8" style="69" customWidth="1"/>
    <col min="36" max="36" width="8.5" style="69" customWidth="1"/>
    <col min="37" max="16384" width="9" style="69"/>
  </cols>
  <sheetData>
    <row r="1" spans="1:36" ht="18" x14ac:dyDescent="0.4">
      <c r="A1" s="1" t="s">
        <v>43</v>
      </c>
    </row>
    <row r="2" spans="1:36" x14ac:dyDescent="0.35">
      <c r="A2" s="134" t="s">
        <v>127</v>
      </c>
    </row>
    <row r="3" spans="1:36" x14ac:dyDescent="0.35">
      <c r="A3" s="70"/>
    </row>
    <row r="4" spans="1:36" x14ac:dyDescent="0.35">
      <c r="A4" s="70" t="s">
        <v>10</v>
      </c>
    </row>
    <row r="5" spans="1:36" x14ac:dyDescent="0.35">
      <c r="A5" s="71" t="s">
        <v>75</v>
      </c>
      <c r="B5" s="5" t="s">
        <v>44</v>
      </c>
      <c r="C5" s="5" t="s">
        <v>45</v>
      </c>
      <c r="D5" s="5" t="s">
        <v>46</v>
      </c>
      <c r="E5" s="5" t="s">
        <v>47</v>
      </c>
      <c r="F5" s="5" t="s">
        <v>48</v>
      </c>
      <c r="G5" s="5" t="s">
        <v>49</v>
      </c>
      <c r="H5" s="5" t="s">
        <v>50</v>
      </c>
      <c r="I5" s="5" t="s">
        <v>51</v>
      </c>
      <c r="J5" s="5" t="s">
        <v>52</v>
      </c>
      <c r="K5" s="5" t="s">
        <v>53</v>
      </c>
      <c r="L5" s="5" t="s">
        <v>54</v>
      </c>
      <c r="M5" s="5" t="s">
        <v>55</v>
      </c>
      <c r="N5" s="5" t="s">
        <v>56</v>
      </c>
      <c r="O5" s="5" t="s">
        <v>57</v>
      </c>
      <c r="P5" s="5" t="s">
        <v>58</v>
      </c>
      <c r="Q5" s="5" t="s">
        <v>59</v>
      </c>
      <c r="R5" s="5" t="s">
        <v>60</v>
      </c>
      <c r="S5" s="5" t="s">
        <v>61</v>
      </c>
      <c r="T5" s="5" t="s">
        <v>62</v>
      </c>
      <c r="U5" s="5" t="s">
        <v>63</v>
      </c>
      <c r="V5" s="5" t="s">
        <v>64</v>
      </c>
      <c r="W5" s="5" t="s">
        <v>65</v>
      </c>
      <c r="X5" s="5" t="s">
        <v>66</v>
      </c>
      <c r="Y5" s="5" t="s">
        <v>67</v>
      </c>
      <c r="Z5" s="5" t="s">
        <v>68</v>
      </c>
      <c r="AA5" s="5" t="s">
        <v>69</v>
      </c>
      <c r="AB5" s="5" t="s">
        <v>70</v>
      </c>
      <c r="AC5" s="5" t="s">
        <v>71</v>
      </c>
      <c r="AD5" s="5" t="s">
        <v>72</v>
      </c>
      <c r="AE5" s="5" t="s">
        <v>73</v>
      </c>
      <c r="AF5" s="5" t="s">
        <v>74</v>
      </c>
      <c r="AG5" s="5" t="s">
        <v>83</v>
      </c>
      <c r="AH5" s="5" t="s">
        <v>87</v>
      </c>
      <c r="AI5" s="5" t="s">
        <v>106</v>
      </c>
      <c r="AJ5" s="5" t="s">
        <v>114</v>
      </c>
    </row>
    <row r="6" spans="1:36" x14ac:dyDescent="0.35">
      <c r="A6" s="9" t="s">
        <v>0</v>
      </c>
      <c r="B6" s="10">
        <v>31.4</v>
      </c>
      <c r="C6" s="10">
        <v>31.3</v>
      </c>
      <c r="D6" s="10">
        <v>32.948639170235943</v>
      </c>
      <c r="E6" s="10">
        <v>32.799999999999997</v>
      </c>
      <c r="F6" s="10">
        <v>34.299999999999997</v>
      </c>
      <c r="G6" s="10">
        <v>35.799999999999997</v>
      </c>
      <c r="H6" s="10">
        <v>35.4</v>
      </c>
      <c r="I6" s="10">
        <v>35.9</v>
      </c>
      <c r="J6" s="10">
        <v>37.700000000000003</v>
      </c>
      <c r="K6" s="10">
        <v>36.700000000000003</v>
      </c>
      <c r="L6" s="10">
        <v>35.9</v>
      </c>
      <c r="M6" s="10">
        <v>34.9</v>
      </c>
      <c r="N6" s="10">
        <v>36.4</v>
      </c>
      <c r="O6" s="10">
        <v>36.299999999999997</v>
      </c>
      <c r="P6" s="10">
        <v>36.700000000000003</v>
      </c>
      <c r="Q6" s="10">
        <v>35.9</v>
      </c>
      <c r="R6" s="10">
        <v>35.6</v>
      </c>
      <c r="S6" s="10">
        <v>36.299999999999997</v>
      </c>
      <c r="T6" s="10">
        <v>36.4</v>
      </c>
      <c r="U6" s="11">
        <v>36.200000000000003</v>
      </c>
      <c r="V6" s="11">
        <v>37.1</v>
      </c>
      <c r="W6" s="11">
        <v>37.4</v>
      </c>
      <c r="X6" s="12">
        <v>36</v>
      </c>
      <c r="Y6" s="12">
        <v>36.6</v>
      </c>
      <c r="Z6" s="11">
        <v>35.200000000000003</v>
      </c>
      <c r="AA6" s="12">
        <v>34.200000000000003</v>
      </c>
      <c r="AB6" s="12">
        <v>33.5</v>
      </c>
      <c r="AC6" s="69">
        <v>32.799999999999997</v>
      </c>
      <c r="AD6" s="12">
        <v>32.5</v>
      </c>
      <c r="AE6" s="12">
        <v>30.5</v>
      </c>
      <c r="AF6" s="12">
        <v>29.6</v>
      </c>
      <c r="AG6" s="12">
        <v>29.3</v>
      </c>
      <c r="AH6" s="12">
        <v>29.4</v>
      </c>
      <c r="AI6" s="12">
        <v>27.998416761561796</v>
      </c>
      <c r="AJ6" s="12">
        <v>28.605396260455048</v>
      </c>
    </row>
    <row r="7" spans="1:36" x14ac:dyDescent="0.35">
      <c r="A7" s="9" t="s">
        <v>1</v>
      </c>
      <c r="B7" s="10">
        <v>17</v>
      </c>
      <c r="C7" s="10">
        <v>16.899999999999999</v>
      </c>
      <c r="D7" s="10">
        <v>17.2</v>
      </c>
      <c r="E7" s="10">
        <v>17.5</v>
      </c>
      <c r="F7" s="10">
        <v>17.8</v>
      </c>
      <c r="G7" s="10">
        <v>18.3</v>
      </c>
      <c r="H7" s="10">
        <v>19.2</v>
      </c>
      <c r="I7" s="10">
        <v>20.100000000000001</v>
      </c>
      <c r="J7" s="10">
        <v>20.399999999999999</v>
      </c>
      <c r="K7" s="10">
        <v>21.5</v>
      </c>
      <c r="L7" s="10">
        <v>22.5</v>
      </c>
      <c r="M7" s="10">
        <v>21.6</v>
      </c>
      <c r="N7" s="10">
        <v>24.3</v>
      </c>
      <c r="O7" s="10">
        <v>25.1</v>
      </c>
      <c r="P7" s="10">
        <v>25.4</v>
      </c>
      <c r="Q7" s="10">
        <v>25.5</v>
      </c>
      <c r="R7" s="10">
        <v>25.9</v>
      </c>
      <c r="S7" s="10">
        <v>25.4</v>
      </c>
      <c r="T7" s="10">
        <v>24.9</v>
      </c>
      <c r="U7" s="12">
        <v>24.9</v>
      </c>
      <c r="V7" s="12">
        <v>25.5</v>
      </c>
      <c r="W7" s="12">
        <v>26.1</v>
      </c>
      <c r="X7" s="12">
        <v>25.7</v>
      </c>
      <c r="Y7" s="12">
        <v>25.9</v>
      </c>
      <c r="Z7" s="12">
        <v>26.1</v>
      </c>
      <c r="AA7" s="12">
        <v>26.1</v>
      </c>
      <c r="AB7" s="12">
        <v>25.9</v>
      </c>
      <c r="AC7" s="69">
        <v>24.9</v>
      </c>
      <c r="AD7" s="12">
        <v>24.5</v>
      </c>
      <c r="AE7" s="12">
        <v>24.4</v>
      </c>
      <c r="AF7" s="12">
        <v>22.7</v>
      </c>
      <c r="AG7" s="12">
        <v>22.6</v>
      </c>
      <c r="AH7" s="12">
        <v>23.1</v>
      </c>
      <c r="AI7" s="12">
        <v>22.756418880170575</v>
      </c>
      <c r="AJ7" s="12">
        <v>23.244482097117437</v>
      </c>
    </row>
    <row r="8" spans="1:36" x14ac:dyDescent="0.35">
      <c r="A8" s="9" t="s">
        <v>2</v>
      </c>
      <c r="B8" s="10">
        <v>5.9</v>
      </c>
      <c r="C8" s="10">
        <v>6.6</v>
      </c>
      <c r="D8" s="10">
        <v>7.1</v>
      </c>
      <c r="E8" s="10">
        <v>7.5</v>
      </c>
      <c r="F8" s="10">
        <v>8.1999999999999993</v>
      </c>
      <c r="G8" s="10">
        <v>8.6999999999999993</v>
      </c>
      <c r="H8" s="10">
        <v>9</v>
      </c>
      <c r="I8" s="10">
        <v>9.1999999999999993</v>
      </c>
      <c r="J8" s="10">
        <v>9.9</v>
      </c>
      <c r="K8" s="10">
        <v>11.5</v>
      </c>
      <c r="L8" s="10">
        <v>12.8</v>
      </c>
      <c r="M8" s="10">
        <v>13.9</v>
      </c>
      <c r="N8" s="10">
        <v>14.8</v>
      </c>
      <c r="O8" s="10">
        <v>14.3</v>
      </c>
      <c r="P8" s="10">
        <v>14.9</v>
      </c>
      <c r="Q8" s="10">
        <v>15.7</v>
      </c>
      <c r="R8" s="10">
        <v>16.3</v>
      </c>
      <c r="S8" s="10">
        <v>16.7</v>
      </c>
      <c r="T8" s="10">
        <v>18.100000000000001</v>
      </c>
      <c r="U8" s="12">
        <v>17.5</v>
      </c>
      <c r="V8" s="12">
        <v>18.399999999999999</v>
      </c>
      <c r="W8" s="12">
        <v>18.7</v>
      </c>
      <c r="X8" s="12">
        <v>19</v>
      </c>
      <c r="Y8" s="12">
        <v>20.3</v>
      </c>
      <c r="Z8" s="12">
        <v>21.6</v>
      </c>
      <c r="AA8" s="12">
        <v>22.4</v>
      </c>
      <c r="AB8" s="12">
        <v>23.6</v>
      </c>
      <c r="AC8" s="69">
        <v>23.3</v>
      </c>
      <c r="AD8" s="12">
        <v>22.163</v>
      </c>
      <c r="AE8" s="12">
        <v>22.422000000000001</v>
      </c>
      <c r="AF8" s="12">
        <v>21.8</v>
      </c>
      <c r="AG8" s="12">
        <v>23.097326194997855</v>
      </c>
      <c r="AH8" s="12">
        <v>23.047647167528822</v>
      </c>
      <c r="AI8" s="12">
        <v>23.466494011867077</v>
      </c>
      <c r="AJ8" s="12">
        <v>24.091979452413469</v>
      </c>
    </row>
    <row r="9" spans="1:36" x14ac:dyDescent="0.35">
      <c r="A9" s="17" t="s">
        <v>3</v>
      </c>
      <c r="B9" s="18">
        <v>0.8</v>
      </c>
      <c r="C9" s="18">
        <v>0.8</v>
      </c>
      <c r="D9" s="18">
        <v>0.7</v>
      </c>
      <c r="E9" s="18">
        <v>0.6</v>
      </c>
      <c r="F9" s="18">
        <v>0.7</v>
      </c>
      <c r="G9" s="18">
        <v>0.72</v>
      </c>
      <c r="H9" s="18">
        <v>0.8</v>
      </c>
      <c r="I9" s="18">
        <v>0.83</v>
      </c>
      <c r="J9" s="18">
        <v>0.86</v>
      </c>
      <c r="K9" s="18">
        <v>0.96</v>
      </c>
      <c r="L9" s="18">
        <v>0.95</v>
      </c>
      <c r="M9" s="18">
        <v>1.05</v>
      </c>
      <c r="N9" s="18">
        <v>1.01</v>
      </c>
      <c r="O9" s="18">
        <v>1.1000000000000001</v>
      </c>
      <c r="P9" s="18">
        <v>1</v>
      </c>
      <c r="Q9" s="18">
        <v>1.18</v>
      </c>
      <c r="R9" s="18">
        <v>1.31</v>
      </c>
      <c r="S9" s="18">
        <v>1.33</v>
      </c>
      <c r="T9" s="18">
        <v>1.42</v>
      </c>
      <c r="U9" s="14">
        <v>1.61</v>
      </c>
      <c r="V9" s="14">
        <v>1.43</v>
      </c>
      <c r="W9" s="14">
        <v>1.56</v>
      </c>
      <c r="X9" s="14">
        <v>1.6</v>
      </c>
      <c r="Y9" s="14">
        <v>1.65</v>
      </c>
      <c r="Z9" s="14">
        <v>1.72</v>
      </c>
      <c r="AA9" s="12">
        <v>1.76</v>
      </c>
      <c r="AB9" s="12">
        <v>1.86</v>
      </c>
      <c r="AC9" s="69">
        <v>1.9</v>
      </c>
      <c r="AD9" s="12">
        <v>1.86</v>
      </c>
      <c r="AE9" s="12">
        <v>1.7</v>
      </c>
      <c r="AF9" s="12">
        <v>1.68</v>
      </c>
      <c r="AG9" s="12">
        <v>1.49</v>
      </c>
      <c r="AH9" s="12">
        <v>1.57</v>
      </c>
      <c r="AI9" s="12">
        <v>1.579062530563017</v>
      </c>
      <c r="AJ9" s="12">
        <v>1.5602795479175231</v>
      </c>
    </row>
    <row r="10" spans="1:36" x14ac:dyDescent="0.35">
      <c r="A10" s="9" t="s">
        <v>4</v>
      </c>
      <c r="B10" s="12">
        <v>5.6</v>
      </c>
      <c r="C10" s="12">
        <v>5.4</v>
      </c>
      <c r="D10" s="12">
        <v>5.3000000000000007</v>
      </c>
      <c r="E10" s="12">
        <v>5.0999999999999996</v>
      </c>
      <c r="F10" s="12">
        <v>4.8000000000000007</v>
      </c>
      <c r="G10" s="12">
        <v>4.7</v>
      </c>
      <c r="H10" s="12">
        <v>4.0999999999999996</v>
      </c>
      <c r="I10" s="12">
        <v>4.0999999999999996</v>
      </c>
      <c r="J10" s="12">
        <v>3.4</v>
      </c>
      <c r="K10" s="12">
        <v>3.9845648967235254</v>
      </c>
      <c r="L10" s="12">
        <v>4.4000000000000004</v>
      </c>
      <c r="M10" s="12">
        <v>4.4015926330604005</v>
      </c>
      <c r="N10" s="12">
        <v>4.2762787006952863</v>
      </c>
      <c r="O10" s="12">
        <v>4.289207040811303</v>
      </c>
      <c r="P10" s="12">
        <v>4.2811702211289422</v>
      </c>
      <c r="Q10" s="12">
        <v>4.1586431782148701</v>
      </c>
      <c r="R10" s="12">
        <v>3.9373282728949697</v>
      </c>
      <c r="S10" s="12">
        <v>3.8334890379327184</v>
      </c>
      <c r="T10" s="12">
        <v>3.9</v>
      </c>
      <c r="U10" s="12">
        <v>3.9</v>
      </c>
      <c r="V10" s="12">
        <v>4</v>
      </c>
      <c r="W10" s="12">
        <v>3.8</v>
      </c>
      <c r="X10" s="12">
        <v>3.8000000000000003</v>
      </c>
      <c r="Y10" s="12">
        <v>3.6280000000000001</v>
      </c>
      <c r="Z10" s="12">
        <v>3.5</v>
      </c>
      <c r="AA10" s="12">
        <v>3.42</v>
      </c>
      <c r="AB10" s="12">
        <v>3.41</v>
      </c>
      <c r="AC10" s="69">
        <v>3.43</v>
      </c>
      <c r="AD10" s="12">
        <v>3.37</v>
      </c>
      <c r="AE10" s="12">
        <v>3.5</v>
      </c>
      <c r="AF10" s="12">
        <v>3.6100000000000003</v>
      </c>
      <c r="AG10" s="12">
        <v>3.3</v>
      </c>
      <c r="AH10" s="12">
        <v>3.18</v>
      </c>
      <c r="AI10" s="12">
        <v>2.9800000000000004</v>
      </c>
      <c r="AJ10" s="12">
        <v>2.95</v>
      </c>
    </row>
    <row r="11" spans="1:36" x14ac:dyDescent="0.35">
      <c r="A11" s="20" t="s">
        <v>5</v>
      </c>
      <c r="B11" s="21">
        <f>SUM(B6:B10)</f>
        <v>60.699999999999996</v>
      </c>
      <c r="C11" s="21">
        <f t="shared" ref="C11:AJ11" si="0">SUM(C6:C10)</f>
        <v>61</v>
      </c>
      <c r="D11" s="21">
        <f t="shared" si="0"/>
        <v>63.248639170235947</v>
      </c>
      <c r="E11" s="21">
        <f t="shared" si="0"/>
        <v>63.5</v>
      </c>
      <c r="F11" s="21">
        <f t="shared" si="0"/>
        <v>65.8</v>
      </c>
      <c r="G11" s="21">
        <f t="shared" si="0"/>
        <v>68.22</v>
      </c>
      <c r="H11" s="21">
        <f t="shared" si="0"/>
        <v>68.499999999999986</v>
      </c>
      <c r="I11" s="21">
        <f t="shared" si="0"/>
        <v>70.13</v>
      </c>
      <c r="J11" s="21">
        <f t="shared" si="0"/>
        <v>72.260000000000005</v>
      </c>
      <c r="K11" s="21">
        <f t="shared" si="0"/>
        <v>74.644564896723523</v>
      </c>
      <c r="L11" s="21">
        <f t="shared" si="0"/>
        <v>76.550000000000011</v>
      </c>
      <c r="M11" s="21">
        <f t="shared" si="0"/>
        <v>75.851592633060406</v>
      </c>
      <c r="N11" s="21">
        <f t="shared" si="0"/>
        <v>80.786278700695291</v>
      </c>
      <c r="O11" s="21">
        <f t="shared" si="0"/>
        <v>81.089207040811303</v>
      </c>
      <c r="P11" s="21">
        <f t="shared" si="0"/>
        <v>82.281170221128946</v>
      </c>
      <c r="Q11" s="21">
        <f t="shared" si="0"/>
        <v>82.438643178214875</v>
      </c>
      <c r="R11" s="21">
        <f t="shared" si="0"/>
        <v>83.047328272894973</v>
      </c>
      <c r="S11" s="21">
        <f t="shared" si="0"/>
        <v>83.563489037932712</v>
      </c>
      <c r="T11" s="21">
        <f t="shared" si="0"/>
        <v>84.720000000000013</v>
      </c>
      <c r="U11" s="21">
        <f t="shared" si="0"/>
        <v>84.11</v>
      </c>
      <c r="V11" s="21">
        <f t="shared" si="0"/>
        <v>86.43</v>
      </c>
      <c r="W11" s="21">
        <f t="shared" si="0"/>
        <v>87.56</v>
      </c>
      <c r="X11" s="21">
        <f t="shared" si="0"/>
        <v>86.1</v>
      </c>
      <c r="Y11" s="21">
        <f t="shared" si="0"/>
        <v>88.078000000000003</v>
      </c>
      <c r="Z11" s="21">
        <f t="shared" si="0"/>
        <v>88.12</v>
      </c>
      <c r="AA11" s="21">
        <f t="shared" si="0"/>
        <v>87.88000000000001</v>
      </c>
      <c r="AB11" s="21">
        <f t="shared" si="0"/>
        <v>88.27</v>
      </c>
      <c r="AC11" s="21">
        <f t="shared" si="0"/>
        <v>86.330000000000013</v>
      </c>
      <c r="AD11" s="21">
        <f t="shared" si="0"/>
        <v>84.393000000000001</v>
      </c>
      <c r="AE11" s="21">
        <f t="shared" si="0"/>
        <v>82.522000000000006</v>
      </c>
      <c r="AF11" s="21">
        <f t="shared" si="0"/>
        <v>79.39</v>
      </c>
      <c r="AG11" s="21">
        <f t="shared" si="0"/>
        <v>79.78732619499786</v>
      </c>
      <c r="AH11" s="21">
        <f t="shared" si="0"/>
        <v>80.297647167528822</v>
      </c>
      <c r="AI11" s="21">
        <f t="shared" si="0"/>
        <v>78.780392184162466</v>
      </c>
      <c r="AJ11" s="21">
        <f t="shared" si="0"/>
        <v>80.452137357903467</v>
      </c>
    </row>
    <row r="13" spans="1:36" x14ac:dyDescent="0.35">
      <c r="A13" s="70" t="s">
        <v>11</v>
      </c>
    </row>
    <row r="14" spans="1:36" x14ac:dyDescent="0.35">
      <c r="A14" s="72" t="s">
        <v>75</v>
      </c>
      <c r="B14" s="131" t="s">
        <v>44</v>
      </c>
      <c r="C14" s="131" t="s">
        <v>45</v>
      </c>
      <c r="D14" s="131" t="s">
        <v>46</v>
      </c>
      <c r="E14" s="131" t="s">
        <v>47</v>
      </c>
      <c r="F14" s="131" t="s">
        <v>48</v>
      </c>
      <c r="G14" s="131" t="s">
        <v>49</v>
      </c>
      <c r="H14" s="131" t="s">
        <v>50</v>
      </c>
      <c r="I14" s="131" t="s">
        <v>51</v>
      </c>
      <c r="J14" s="131" t="s">
        <v>52</v>
      </c>
      <c r="K14" s="131" t="s">
        <v>53</v>
      </c>
      <c r="L14" s="131" t="s">
        <v>54</v>
      </c>
      <c r="M14" s="131" t="s">
        <v>55</v>
      </c>
      <c r="N14" s="131" t="s">
        <v>56</v>
      </c>
      <c r="O14" s="131" t="s">
        <v>57</v>
      </c>
      <c r="P14" s="131" t="s">
        <v>58</v>
      </c>
      <c r="Q14" s="131" t="s">
        <v>59</v>
      </c>
      <c r="R14" s="131" t="s">
        <v>60</v>
      </c>
      <c r="S14" s="131" t="s">
        <v>61</v>
      </c>
      <c r="T14" s="131" t="s">
        <v>62</v>
      </c>
      <c r="U14" s="131" t="s">
        <v>63</v>
      </c>
      <c r="V14" s="131" t="s">
        <v>64</v>
      </c>
      <c r="W14" s="131" t="s">
        <v>65</v>
      </c>
      <c r="X14" s="131" t="s">
        <v>66</v>
      </c>
      <c r="Y14" s="131" t="s">
        <v>67</v>
      </c>
      <c r="Z14" s="131" t="s">
        <v>68</v>
      </c>
      <c r="AA14" s="131" t="s">
        <v>69</v>
      </c>
      <c r="AB14" s="131" t="s">
        <v>70</v>
      </c>
      <c r="AC14" s="131" t="s">
        <v>71</v>
      </c>
      <c r="AD14" s="131" t="s">
        <v>72</v>
      </c>
      <c r="AE14" s="131" t="s">
        <v>73</v>
      </c>
      <c r="AF14" s="131" t="s">
        <v>74</v>
      </c>
      <c r="AG14" s="131" t="s">
        <v>83</v>
      </c>
      <c r="AH14" s="131" t="s">
        <v>87</v>
      </c>
      <c r="AI14" s="131" t="s">
        <v>106</v>
      </c>
      <c r="AJ14" s="131" t="s">
        <v>114</v>
      </c>
    </row>
    <row r="15" spans="1:36" x14ac:dyDescent="0.35">
      <c r="A15" s="69" t="s">
        <v>12</v>
      </c>
      <c r="B15" s="73">
        <f>SUM(B6*0.479*1000/52)</f>
        <v>289.24230769230769</v>
      </c>
      <c r="C15" s="73">
        <f t="shared" ref="C15:AF16" si="1">SUM(C6*0.479*1000/52)</f>
        <v>288.32115384615383</v>
      </c>
      <c r="D15" s="73">
        <f t="shared" si="1"/>
        <v>303.50765697198108</v>
      </c>
      <c r="E15" s="73">
        <f t="shared" si="1"/>
        <v>302.13846153846151</v>
      </c>
      <c r="F15" s="73">
        <f t="shared" si="1"/>
        <v>315.95576923076919</v>
      </c>
      <c r="G15" s="73">
        <f t="shared" si="1"/>
        <v>329.77307692307693</v>
      </c>
      <c r="H15" s="73">
        <f t="shared" si="1"/>
        <v>326.0884615384615</v>
      </c>
      <c r="I15" s="73">
        <f t="shared" si="1"/>
        <v>330.69423076923073</v>
      </c>
      <c r="J15" s="73">
        <f t="shared" si="1"/>
        <v>347.27499999999998</v>
      </c>
      <c r="K15" s="73">
        <f t="shared" si="1"/>
        <v>338.06346153846152</v>
      </c>
      <c r="L15" s="73">
        <f t="shared" si="1"/>
        <v>330.69423076923073</v>
      </c>
      <c r="M15" s="73">
        <f t="shared" si="1"/>
        <v>321.48269230769228</v>
      </c>
      <c r="N15" s="73">
        <f t="shared" si="1"/>
        <v>335.29999999999995</v>
      </c>
      <c r="O15" s="73">
        <f t="shared" si="1"/>
        <v>334.3788461538461</v>
      </c>
      <c r="P15" s="73">
        <f t="shared" si="1"/>
        <v>338.06346153846152</v>
      </c>
      <c r="Q15" s="73">
        <f t="shared" si="1"/>
        <v>330.69423076923073</v>
      </c>
      <c r="R15" s="73">
        <f t="shared" si="1"/>
        <v>327.93076923076922</v>
      </c>
      <c r="S15" s="73">
        <f t="shared" si="1"/>
        <v>334.3788461538461</v>
      </c>
      <c r="T15" s="73">
        <f t="shared" si="1"/>
        <v>335.29999999999995</v>
      </c>
      <c r="U15" s="73">
        <f t="shared" si="1"/>
        <v>333.4576923076923</v>
      </c>
      <c r="V15" s="73">
        <f t="shared" si="1"/>
        <v>341.74807692307695</v>
      </c>
      <c r="W15" s="73">
        <f t="shared" si="1"/>
        <v>344.51153846153841</v>
      </c>
      <c r="X15" s="73">
        <f t="shared" si="1"/>
        <v>331.61538461538464</v>
      </c>
      <c r="Y15" s="73">
        <f t="shared" si="1"/>
        <v>337.14230769230772</v>
      </c>
      <c r="Z15" s="73">
        <f t="shared" si="1"/>
        <v>324.2461538461539</v>
      </c>
      <c r="AA15" s="73">
        <f t="shared" si="1"/>
        <v>315.03461538461539</v>
      </c>
      <c r="AB15" s="73">
        <f t="shared" si="1"/>
        <v>308.58653846153845</v>
      </c>
      <c r="AC15" s="73">
        <f t="shared" si="1"/>
        <v>302.13846153846151</v>
      </c>
      <c r="AD15" s="73">
        <f t="shared" si="1"/>
        <v>299.37499999999994</v>
      </c>
      <c r="AE15" s="73">
        <f t="shared" si="1"/>
        <v>280.95192307692304</v>
      </c>
      <c r="AF15" s="73">
        <f t="shared" si="1"/>
        <v>272.66153846153844</v>
      </c>
      <c r="AG15" s="73">
        <f t="shared" ref="AG15:AH15" si="2">SUM(AG6*0.479*1000/52)</f>
        <v>269.89807692307693</v>
      </c>
      <c r="AH15" s="73">
        <f t="shared" si="2"/>
        <v>270.81923076923073</v>
      </c>
      <c r="AI15" s="73">
        <f t="shared" ref="AI15" si="3">SUM(AI6*0.479*1000/52)</f>
        <v>257.90849286130958</v>
      </c>
      <c r="AJ15" s="73">
        <f t="shared" ref="AJ15" si="4">SUM(AJ6*0.479*1000/52)</f>
        <v>263.49970786073015</v>
      </c>
    </row>
    <row r="16" spans="1:36" x14ac:dyDescent="0.35">
      <c r="A16" s="69" t="s">
        <v>13</v>
      </c>
      <c r="B16" s="73">
        <f>SUM(B7*0.479*1000/52)</f>
        <v>156.59615384615384</v>
      </c>
      <c r="C16" s="73">
        <f t="shared" si="1"/>
        <v>155.67499999999998</v>
      </c>
      <c r="D16" s="73">
        <f t="shared" si="1"/>
        <v>158.43846153846152</v>
      </c>
      <c r="E16" s="73">
        <f t="shared" si="1"/>
        <v>161.20192307692307</v>
      </c>
      <c r="F16" s="73">
        <f t="shared" si="1"/>
        <v>163.96538461538461</v>
      </c>
      <c r="G16" s="73">
        <f t="shared" si="1"/>
        <v>168.57115384615386</v>
      </c>
      <c r="H16" s="73">
        <f t="shared" si="1"/>
        <v>176.86153846153846</v>
      </c>
      <c r="I16" s="73">
        <f t="shared" si="1"/>
        <v>185.15192307692308</v>
      </c>
      <c r="J16" s="73">
        <f t="shared" si="1"/>
        <v>187.9153846153846</v>
      </c>
      <c r="K16" s="73">
        <f t="shared" si="1"/>
        <v>198.04807692307688</v>
      </c>
      <c r="L16" s="73">
        <f t="shared" si="1"/>
        <v>207.25961538461539</v>
      </c>
      <c r="M16" s="73">
        <f t="shared" si="1"/>
        <v>198.96923076923079</v>
      </c>
      <c r="N16" s="73">
        <f t="shared" si="1"/>
        <v>223.84038461538461</v>
      </c>
      <c r="O16" s="73">
        <f t="shared" si="1"/>
        <v>231.20961538461538</v>
      </c>
      <c r="P16" s="73">
        <f t="shared" si="1"/>
        <v>233.97307692307689</v>
      </c>
      <c r="Q16" s="73">
        <f t="shared" si="1"/>
        <v>234.89423076923077</v>
      </c>
      <c r="R16" s="73">
        <f t="shared" si="1"/>
        <v>238.57884615384611</v>
      </c>
      <c r="S16" s="73">
        <f t="shared" si="1"/>
        <v>233.97307692307689</v>
      </c>
      <c r="T16" s="73">
        <f t="shared" si="1"/>
        <v>229.36730769230766</v>
      </c>
      <c r="U16" s="73">
        <f t="shared" si="1"/>
        <v>229.36730769230766</v>
      </c>
      <c r="V16" s="73">
        <f t="shared" si="1"/>
        <v>234.89423076923077</v>
      </c>
      <c r="W16" s="73">
        <f t="shared" si="1"/>
        <v>240.42115384615389</v>
      </c>
      <c r="X16" s="73">
        <f t="shared" si="1"/>
        <v>236.73653846153846</v>
      </c>
      <c r="Y16" s="73">
        <f t="shared" si="1"/>
        <v>238.57884615384611</v>
      </c>
      <c r="Z16" s="73">
        <f t="shared" si="1"/>
        <v>240.42115384615389</v>
      </c>
      <c r="AA16" s="73">
        <f t="shared" si="1"/>
        <v>240.42115384615389</v>
      </c>
      <c r="AB16" s="73">
        <f t="shared" si="1"/>
        <v>238.57884615384611</v>
      </c>
      <c r="AC16" s="73">
        <f t="shared" si="1"/>
        <v>229.36730769230766</v>
      </c>
      <c r="AD16" s="73">
        <f t="shared" si="1"/>
        <v>225.68269230769232</v>
      </c>
      <c r="AE16" s="73">
        <f t="shared" si="1"/>
        <v>224.76153846153844</v>
      </c>
      <c r="AF16" s="73">
        <f t="shared" si="1"/>
        <v>209.10192307692307</v>
      </c>
      <c r="AG16" s="73">
        <f t="shared" ref="AG16:AH16" si="5">SUM(AG7*0.479*1000/52)</f>
        <v>208.18076923076922</v>
      </c>
      <c r="AH16" s="73">
        <f t="shared" si="5"/>
        <v>212.78653846153844</v>
      </c>
      <c r="AI16" s="73">
        <f t="shared" ref="AI16" si="6">SUM(AI7*0.479*1000/52)</f>
        <v>209.62162776157126</v>
      </c>
      <c r="AJ16" s="73">
        <f t="shared" ref="AJ16" si="7">SUM(AJ7*0.479*1000/52)</f>
        <v>214.11744085613947</v>
      </c>
    </row>
    <row r="17" spans="1:36" x14ac:dyDescent="0.35">
      <c r="A17" s="69" t="s">
        <v>14</v>
      </c>
      <c r="B17" s="73">
        <f>SUM(B9*0.479*1000/52)</f>
        <v>7.3692307692307688</v>
      </c>
      <c r="C17" s="73">
        <f t="shared" ref="C17:AF18" si="8">SUM(C9*0.479*1000/52)</f>
        <v>7.3692307692307688</v>
      </c>
      <c r="D17" s="73">
        <f t="shared" si="8"/>
        <v>6.4480769230769237</v>
      </c>
      <c r="E17" s="73">
        <f t="shared" si="8"/>
        <v>5.5269230769230768</v>
      </c>
      <c r="F17" s="73">
        <f t="shared" si="8"/>
        <v>6.4480769230769237</v>
      </c>
      <c r="G17" s="73">
        <f t="shared" si="8"/>
        <v>6.6323076923076911</v>
      </c>
      <c r="H17" s="73">
        <f t="shared" si="8"/>
        <v>7.3692307692307688</v>
      </c>
      <c r="I17" s="73">
        <f t="shared" si="8"/>
        <v>7.6455769230769226</v>
      </c>
      <c r="J17" s="73">
        <f t="shared" si="8"/>
        <v>7.9219230769230773</v>
      </c>
      <c r="K17" s="73">
        <f t="shared" si="8"/>
        <v>8.8430769230769233</v>
      </c>
      <c r="L17" s="73">
        <f t="shared" si="8"/>
        <v>8.7509615384615369</v>
      </c>
      <c r="M17" s="73">
        <f t="shared" si="8"/>
        <v>9.6721153846153847</v>
      </c>
      <c r="N17" s="73">
        <f t="shared" si="8"/>
        <v>9.3036538461538463</v>
      </c>
      <c r="O17" s="73">
        <f t="shared" si="8"/>
        <v>10.132692307692309</v>
      </c>
      <c r="P17" s="73">
        <f t="shared" si="8"/>
        <v>9.2115384615384617</v>
      </c>
      <c r="Q17" s="73">
        <f t="shared" si="8"/>
        <v>10.869615384615383</v>
      </c>
      <c r="R17" s="73">
        <f t="shared" si="8"/>
        <v>12.067115384615384</v>
      </c>
      <c r="S17" s="73">
        <f t="shared" si="8"/>
        <v>12.251346153846155</v>
      </c>
      <c r="T17" s="73">
        <f t="shared" si="8"/>
        <v>13.080384615384615</v>
      </c>
      <c r="U17" s="73">
        <f t="shared" si="8"/>
        <v>14.830576923076924</v>
      </c>
      <c r="V17" s="73">
        <f t="shared" si="8"/>
        <v>13.172499999999998</v>
      </c>
      <c r="W17" s="73">
        <f t="shared" si="8"/>
        <v>14.370000000000001</v>
      </c>
      <c r="X17" s="73">
        <f t="shared" si="8"/>
        <v>14.738461538461538</v>
      </c>
      <c r="Y17" s="73">
        <f t="shared" si="8"/>
        <v>15.199038461538461</v>
      </c>
      <c r="Z17" s="73">
        <f t="shared" si="8"/>
        <v>15.843846153846155</v>
      </c>
      <c r="AA17" s="73">
        <f t="shared" si="8"/>
        <v>16.212307692307693</v>
      </c>
      <c r="AB17" s="73">
        <f t="shared" si="8"/>
        <v>17.133461538461539</v>
      </c>
      <c r="AC17" s="73">
        <f t="shared" si="8"/>
        <v>17.501923076923074</v>
      </c>
      <c r="AD17" s="73">
        <f t="shared" si="8"/>
        <v>17.133461538461539</v>
      </c>
      <c r="AE17" s="73">
        <f t="shared" si="8"/>
        <v>15.659615384615384</v>
      </c>
      <c r="AF17" s="73">
        <f t="shared" si="8"/>
        <v>15.475384615384616</v>
      </c>
      <c r="AG17" s="73">
        <f t="shared" ref="AG17:AH17" si="9">SUM(AG9*0.479*1000/52)</f>
        <v>13.725192307692307</v>
      </c>
      <c r="AH17" s="73">
        <f t="shared" si="9"/>
        <v>14.462115384615384</v>
      </c>
      <c r="AI17" s="73">
        <f t="shared" ref="AI17" si="10">SUM(AI9*0.479*1000/52)</f>
        <v>14.545595233455483</v>
      </c>
      <c r="AJ17" s="73">
        <f t="shared" ref="AJ17" si="11">SUM(AJ9*0.479*1000/52)</f>
        <v>14.372575066394107</v>
      </c>
    </row>
    <row r="18" spans="1:36" x14ac:dyDescent="0.35">
      <c r="A18" s="69" t="s">
        <v>4</v>
      </c>
      <c r="B18" s="73">
        <f>SUM(B10*0.479*1000/52)</f>
        <v>51.58461538461539</v>
      </c>
      <c r="C18" s="73">
        <f t="shared" si="8"/>
        <v>49.742307692307698</v>
      </c>
      <c r="D18" s="73">
        <f t="shared" si="8"/>
        <v>48.821153846153848</v>
      </c>
      <c r="E18" s="73">
        <f t="shared" si="8"/>
        <v>46.978846153846149</v>
      </c>
      <c r="F18" s="73">
        <f t="shared" si="8"/>
        <v>44.215384615384622</v>
      </c>
      <c r="G18" s="73">
        <f t="shared" si="8"/>
        <v>43.294230769230772</v>
      </c>
      <c r="H18" s="73">
        <f t="shared" si="8"/>
        <v>37.767307692307689</v>
      </c>
      <c r="I18" s="73">
        <f t="shared" si="8"/>
        <v>37.767307692307689</v>
      </c>
      <c r="J18" s="73">
        <f t="shared" si="8"/>
        <v>31.319230769230767</v>
      </c>
      <c r="K18" s="73">
        <f t="shared" si="8"/>
        <v>36.703972798664779</v>
      </c>
      <c r="L18" s="73">
        <f t="shared" si="8"/>
        <v>40.530769230769238</v>
      </c>
      <c r="M18" s="73">
        <f t="shared" si="8"/>
        <v>40.545439831460229</v>
      </c>
      <c r="N18" s="73">
        <f t="shared" si="8"/>
        <v>39.391105723712343</v>
      </c>
      <c r="O18" s="73">
        <f t="shared" si="8"/>
        <v>39.510195625934891</v>
      </c>
      <c r="P18" s="73">
        <f t="shared" si="8"/>
        <v>39.43616415232237</v>
      </c>
      <c r="Q18" s="73">
        <f t="shared" si="8"/>
        <v>38.30750158394082</v>
      </c>
      <c r="R18" s="73">
        <f t="shared" si="8"/>
        <v>36.268850821474814</v>
      </c>
      <c r="S18" s="73">
        <f t="shared" si="8"/>
        <v>35.312331714803307</v>
      </c>
      <c r="T18" s="73">
        <f t="shared" si="8"/>
        <v>35.924999999999997</v>
      </c>
      <c r="U18" s="73">
        <f t="shared" si="8"/>
        <v>35.924999999999997</v>
      </c>
      <c r="V18" s="73">
        <f t="shared" si="8"/>
        <v>36.846153846153847</v>
      </c>
      <c r="W18" s="73">
        <f t="shared" si="8"/>
        <v>35.003846153846148</v>
      </c>
      <c r="X18" s="73">
        <f t="shared" si="8"/>
        <v>35.003846153846155</v>
      </c>
      <c r="Y18" s="73">
        <f t="shared" si="8"/>
        <v>33.419461538461533</v>
      </c>
      <c r="Z18" s="73">
        <f t="shared" si="8"/>
        <v>32.240384615384613</v>
      </c>
      <c r="AA18" s="73">
        <f t="shared" si="8"/>
        <v>31.50346153846154</v>
      </c>
      <c r="AB18" s="73">
        <f t="shared" si="8"/>
        <v>31.41134615384615</v>
      </c>
      <c r="AC18" s="73">
        <f t="shared" si="8"/>
        <v>31.595576923076923</v>
      </c>
      <c r="AD18" s="73">
        <f t="shared" si="8"/>
        <v>31.042884615384615</v>
      </c>
      <c r="AE18" s="73">
        <f t="shared" si="8"/>
        <v>32.240384615384613</v>
      </c>
      <c r="AF18" s="73">
        <f t="shared" si="8"/>
        <v>33.253653846153846</v>
      </c>
      <c r="AG18" s="73">
        <f t="shared" ref="AG18:AH18" si="12">SUM(AG10*0.479*1000/52)</f>
        <v>30.398076923076921</v>
      </c>
      <c r="AH18" s="73">
        <f t="shared" si="12"/>
        <v>29.29269230769231</v>
      </c>
      <c r="AI18" s="73">
        <f t="shared" ref="AI18" si="13">SUM(AI10*0.479*1000/52)</f>
        <v>27.450384615384618</v>
      </c>
      <c r="AJ18" s="73">
        <f t="shared" ref="AJ18" si="14">SUM(AJ10*0.479*1000/52)</f>
        <v>27.174038461538466</v>
      </c>
    </row>
    <row r="19" spans="1:36" x14ac:dyDescent="0.35">
      <c r="A19" s="74" t="s">
        <v>15</v>
      </c>
      <c r="B19" s="75">
        <f>SUM(B15:B18)</f>
        <v>504.7923076923077</v>
      </c>
      <c r="C19" s="75">
        <f t="shared" ref="C19:AB19" si="15">SUM(C15:C18)</f>
        <v>501.10769230769228</v>
      </c>
      <c r="D19" s="75">
        <f t="shared" si="15"/>
        <v>517.21534927967343</v>
      </c>
      <c r="E19" s="75">
        <f t="shared" si="15"/>
        <v>515.84615384615381</v>
      </c>
      <c r="F19" s="75">
        <f t="shared" si="15"/>
        <v>530.5846153846154</v>
      </c>
      <c r="G19" s="75">
        <f t="shared" si="15"/>
        <v>548.27076923076925</v>
      </c>
      <c r="H19" s="75">
        <f t="shared" si="15"/>
        <v>548.08653846153845</v>
      </c>
      <c r="I19" s="75">
        <f t="shared" si="15"/>
        <v>561.25903846153835</v>
      </c>
      <c r="J19" s="75">
        <f t="shared" si="15"/>
        <v>574.43153846153848</v>
      </c>
      <c r="K19" s="75">
        <f t="shared" si="15"/>
        <v>581.65858818328024</v>
      </c>
      <c r="L19" s="75">
        <f t="shared" si="15"/>
        <v>587.23557692307691</v>
      </c>
      <c r="M19" s="75">
        <f t="shared" si="15"/>
        <v>570.66947829299875</v>
      </c>
      <c r="N19" s="75">
        <f t="shared" si="15"/>
        <v>607.83514418525078</v>
      </c>
      <c r="O19" s="75">
        <f t="shared" si="15"/>
        <v>615.23134947208871</v>
      </c>
      <c r="P19" s="75">
        <f t="shared" si="15"/>
        <v>620.6842410753992</v>
      </c>
      <c r="Q19" s="75">
        <f t="shared" si="15"/>
        <v>614.76557850701772</v>
      </c>
      <c r="R19" s="75">
        <f t="shared" si="15"/>
        <v>614.84558159070548</v>
      </c>
      <c r="S19" s="75">
        <f t="shared" si="15"/>
        <v>615.91560094557246</v>
      </c>
      <c r="T19" s="75">
        <f t="shared" si="15"/>
        <v>613.67269230769216</v>
      </c>
      <c r="U19" s="75">
        <f t="shared" si="15"/>
        <v>613.58057692307682</v>
      </c>
      <c r="V19" s="75">
        <f t="shared" si="15"/>
        <v>626.66096153846149</v>
      </c>
      <c r="W19" s="75">
        <f t="shared" si="15"/>
        <v>634.30653846153837</v>
      </c>
      <c r="X19" s="75">
        <f t="shared" si="15"/>
        <v>618.09423076923076</v>
      </c>
      <c r="Y19" s="75">
        <f t="shared" si="15"/>
        <v>624.33965384615374</v>
      </c>
      <c r="Z19" s="75">
        <f t="shared" si="15"/>
        <v>612.75153846153853</v>
      </c>
      <c r="AA19" s="75">
        <f t="shared" si="15"/>
        <v>603.1715384615386</v>
      </c>
      <c r="AB19" s="75">
        <f t="shared" si="15"/>
        <v>595.7101923076923</v>
      </c>
      <c r="AC19" s="75">
        <f t="shared" ref="AC19:AH19" si="16">SUM(AC15:AC18)</f>
        <v>580.60326923076911</v>
      </c>
      <c r="AD19" s="75">
        <f t="shared" si="16"/>
        <v>573.23403846153849</v>
      </c>
      <c r="AE19" s="75">
        <f t="shared" si="16"/>
        <v>553.61346153846148</v>
      </c>
      <c r="AF19" s="75">
        <f t="shared" si="16"/>
        <v>530.49249999999995</v>
      </c>
      <c r="AG19" s="75">
        <f t="shared" si="16"/>
        <v>522.20211538461535</v>
      </c>
      <c r="AH19" s="75">
        <f t="shared" si="16"/>
        <v>527.36057692307691</v>
      </c>
      <c r="AI19" s="75">
        <f t="shared" ref="AI19" si="17">SUM(AI15:AI18)</f>
        <v>509.52610047172095</v>
      </c>
      <c r="AJ19" s="75">
        <f t="shared" ref="AJ19" si="18">SUM(AJ15:AJ18)</f>
        <v>519.16376224480223</v>
      </c>
    </row>
    <row r="20" spans="1:36" x14ac:dyDescent="0.35">
      <c r="A20" s="69" t="s">
        <v>126</v>
      </c>
      <c r="B20" s="69">
        <v>500</v>
      </c>
      <c r="C20" s="69">
        <v>500</v>
      </c>
      <c r="D20" s="69">
        <v>500</v>
      </c>
      <c r="E20" s="69">
        <v>500</v>
      </c>
      <c r="F20" s="69">
        <v>500</v>
      </c>
      <c r="G20" s="69">
        <v>500</v>
      </c>
      <c r="H20" s="69">
        <v>500</v>
      </c>
      <c r="I20" s="69">
        <v>500</v>
      </c>
      <c r="J20" s="69">
        <v>500</v>
      </c>
      <c r="K20" s="69">
        <v>500</v>
      </c>
      <c r="L20" s="69">
        <v>500</v>
      </c>
      <c r="M20" s="69">
        <v>500</v>
      </c>
      <c r="N20" s="69">
        <v>500</v>
      </c>
      <c r="O20" s="69">
        <v>500</v>
      </c>
      <c r="P20" s="69">
        <v>500</v>
      </c>
      <c r="Q20" s="69">
        <v>500</v>
      </c>
      <c r="R20" s="69">
        <v>500</v>
      </c>
      <c r="S20" s="69">
        <v>500</v>
      </c>
      <c r="T20" s="69">
        <v>500</v>
      </c>
      <c r="U20" s="69">
        <v>500</v>
      </c>
      <c r="V20" s="69">
        <v>500</v>
      </c>
      <c r="W20" s="69">
        <v>500</v>
      </c>
      <c r="X20" s="69">
        <v>500</v>
      </c>
      <c r="Y20" s="69">
        <v>500</v>
      </c>
      <c r="Z20" s="69">
        <v>500</v>
      </c>
      <c r="AA20" s="69">
        <v>500</v>
      </c>
      <c r="AB20" s="69">
        <v>500</v>
      </c>
      <c r="AC20" s="69">
        <v>500</v>
      </c>
      <c r="AD20" s="69">
        <v>500</v>
      </c>
      <c r="AE20" s="69">
        <v>500</v>
      </c>
      <c r="AF20" s="69">
        <v>500</v>
      </c>
      <c r="AG20" s="69">
        <v>500</v>
      </c>
      <c r="AH20" s="73">
        <v>500</v>
      </c>
      <c r="AI20" s="73">
        <v>500</v>
      </c>
      <c r="AJ20" s="73">
        <v>500</v>
      </c>
    </row>
    <row r="21" spans="1:36" x14ac:dyDescent="0.35">
      <c r="A21" s="69" t="s">
        <v>125</v>
      </c>
      <c r="B21" s="73">
        <v>350</v>
      </c>
      <c r="C21" s="73">
        <v>350</v>
      </c>
      <c r="D21" s="73">
        <v>350</v>
      </c>
      <c r="E21" s="73">
        <v>350</v>
      </c>
      <c r="F21" s="73">
        <v>350</v>
      </c>
      <c r="G21" s="73">
        <v>350</v>
      </c>
      <c r="H21" s="73">
        <v>350</v>
      </c>
      <c r="I21" s="73">
        <v>350</v>
      </c>
      <c r="J21" s="73">
        <v>350</v>
      </c>
      <c r="K21" s="73">
        <v>350</v>
      </c>
      <c r="L21" s="73">
        <v>350</v>
      </c>
      <c r="M21" s="73">
        <v>350</v>
      </c>
      <c r="N21" s="73">
        <v>350</v>
      </c>
      <c r="O21" s="73">
        <v>350</v>
      </c>
      <c r="P21" s="73">
        <v>350</v>
      </c>
      <c r="Q21" s="73">
        <v>350</v>
      </c>
      <c r="R21" s="73">
        <v>350</v>
      </c>
      <c r="S21" s="73">
        <v>350</v>
      </c>
      <c r="T21" s="73">
        <v>350</v>
      </c>
      <c r="U21" s="73">
        <v>350</v>
      </c>
      <c r="V21" s="73">
        <v>350</v>
      </c>
      <c r="W21" s="73">
        <v>350</v>
      </c>
      <c r="X21" s="73">
        <v>350</v>
      </c>
      <c r="Y21" s="73">
        <v>350</v>
      </c>
      <c r="Z21" s="73">
        <v>350</v>
      </c>
      <c r="AA21" s="73">
        <v>350</v>
      </c>
      <c r="AB21" s="73">
        <v>350</v>
      </c>
      <c r="AC21" s="73">
        <v>350</v>
      </c>
      <c r="AD21" s="73">
        <v>350</v>
      </c>
      <c r="AE21" s="73">
        <v>350</v>
      </c>
      <c r="AF21" s="73">
        <v>350</v>
      </c>
      <c r="AG21" s="73">
        <v>350</v>
      </c>
      <c r="AH21" s="73">
        <v>350</v>
      </c>
      <c r="AI21" s="73">
        <v>350</v>
      </c>
      <c r="AJ21" s="73">
        <v>350</v>
      </c>
    </row>
    <row r="22" spans="1:36" x14ac:dyDescent="0.35">
      <c r="A22" s="69" t="s">
        <v>16</v>
      </c>
      <c r="B22" s="73">
        <f>SUM(B8*0.424*1000/52)</f>
        <v>48.107692307692318</v>
      </c>
      <c r="C22" s="73">
        <f t="shared" ref="C22:AB22" si="19">SUM(C8*0.424*1000/52)</f>
        <v>53.815384615384609</v>
      </c>
      <c r="D22" s="73">
        <f t="shared" si="19"/>
        <v>57.892307692307682</v>
      </c>
      <c r="E22" s="73">
        <f t="shared" si="19"/>
        <v>61.153846153846146</v>
      </c>
      <c r="F22" s="73">
        <f t="shared" si="19"/>
        <v>66.861538461538444</v>
      </c>
      <c r="G22" s="73">
        <f t="shared" si="19"/>
        <v>70.938461538461539</v>
      </c>
      <c r="H22" s="73">
        <f t="shared" si="19"/>
        <v>73.384615384615387</v>
      </c>
      <c r="I22" s="73">
        <f t="shared" si="19"/>
        <v>75.015384615384605</v>
      </c>
      <c r="J22" s="73">
        <f t="shared" si="19"/>
        <v>80.723076923076931</v>
      </c>
      <c r="K22" s="73">
        <f t="shared" si="19"/>
        <v>93.769230769230745</v>
      </c>
      <c r="L22" s="73">
        <f t="shared" si="19"/>
        <v>104.36923076923077</v>
      </c>
      <c r="M22" s="73">
        <f t="shared" si="19"/>
        <v>113.33846153846154</v>
      </c>
      <c r="N22" s="73">
        <f t="shared" si="19"/>
        <v>120.67692307692307</v>
      </c>
      <c r="O22" s="73">
        <f t="shared" si="19"/>
        <v>116.6</v>
      </c>
      <c r="P22" s="73">
        <f t="shared" si="19"/>
        <v>121.49230769230768</v>
      </c>
      <c r="Q22" s="73">
        <f t="shared" si="19"/>
        <v>128.01538461538459</v>
      </c>
      <c r="R22" s="73">
        <f t="shared" si="19"/>
        <v>132.90769230769232</v>
      </c>
      <c r="S22" s="73">
        <f t="shared" si="19"/>
        <v>136.16923076923075</v>
      </c>
      <c r="T22" s="73">
        <f t="shared" si="19"/>
        <v>147.5846153846154</v>
      </c>
      <c r="U22" s="73">
        <f t="shared" si="19"/>
        <v>142.69230769230768</v>
      </c>
      <c r="V22" s="73">
        <f t="shared" si="19"/>
        <v>150.03076923076921</v>
      </c>
      <c r="W22" s="73">
        <f t="shared" si="19"/>
        <v>152.47692307692307</v>
      </c>
      <c r="X22" s="73">
        <f t="shared" si="19"/>
        <v>154.92307692307691</v>
      </c>
      <c r="Y22" s="73">
        <f t="shared" si="19"/>
        <v>165.52307692307693</v>
      </c>
      <c r="Z22" s="73">
        <f t="shared" si="19"/>
        <v>176.12307692307692</v>
      </c>
      <c r="AA22" s="73">
        <f t="shared" si="19"/>
        <v>182.64615384615382</v>
      </c>
      <c r="AB22" s="73">
        <f t="shared" si="19"/>
        <v>192.43076923076927</v>
      </c>
      <c r="AC22" s="73">
        <f t="shared" ref="AC22:AH22" si="20">SUM(AC8*0.424*1000/52)</f>
        <v>189.98461538461541</v>
      </c>
      <c r="AD22" s="73">
        <f t="shared" si="20"/>
        <v>180.7136923076923</v>
      </c>
      <c r="AE22" s="73">
        <f t="shared" si="20"/>
        <v>182.82553846153846</v>
      </c>
      <c r="AF22" s="73">
        <f t="shared" si="20"/>
        <v>177.75384615384615</v>
      </c>
      <c r="AG22" s="73">
        <f t="shared" si="20"/>
        <v>188.33204435921328</v>
      </c>
      <c r="AH22" s="73">
        <f t="shared" si="20"/>
        <v>187.9269692121581</v>
      </c>
      <c r="AI22" s="73">
        <f t="shared" ref="AI22" si="21">SUM(AI8*0.424*1000/52)</f>
        <v>191.34218194291617</v>
      </c>
      <c r="AJ22" s="73">
        <f t="shared" ref="AJ22" si="22">SUM(AJ8*0.424*1000/52)</f>
        <v>196.44229399660213</v>
      </c>
    </row>
    <row r="23" spans="1:36" x14ac:dyDescent="0.35">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row>
    <row r="24" spans="1:36" x14ac:dyDescent="0.3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row>
    <row r="25" spans="1:36" x14ac:dyDescent="0.35">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row>
    <row r="26" spans="1:36" x14ac:dyDescent="0.35">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row>
    <row r="27" spans="1:36" x14ac:dyDescent="0.3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row>
    <row r="28" spans="1:36" x14ac:dyDescent="0.35">
      <c r="AH28" s="77"/>
    </row>
    <row r="31" spans="1:36" x14ac:dyDescent="0.35">
      <c r="V31" s="12"/>
    </row>
    <row r="55" spans="1:17" x14ac:dyDescent="0.35">
      <c r="A55" s="78" t="s">
        <v>17</v>
      </c>
      <c r="B55" s="79"/>
      <c r="C55" s="79"/>
      <c r="D55" s="79"/>
      <c r="E55" s="79"/>
      <c r="F55" s="79"/>
    </row>
    <row r="56" spans="1:17" ht="31" x14ac:dyDescent="0.35">
      <c r="A56" s="80" t="s">
        <v>76</v>
      </c>
      <c r="B56" s="6" t="s">
        <v>18</v>
      </c>
      <c r="C56" s="6" t="s">
        <v>19</v>
      </c>
      <c r="D56" s="6" t="s">
        <v>20</v>
      </c>
      <c r="E56" s="81" t="s">
        <v>4</v>
      </c>
      <c r="F56" s="82" t="s">
        <v>21</v>
      </c>
      <c r="G56" s="132" t="s">
        <v>2</v>
      </c>
    </row>
    <row r="57" spans="1:17" x14ac:dyDescent="0.35">
      <c r="A57" s="79" t="s">
        <v>22</v>
      </c>
      <c r="B57" s="83">
        <f>SUM(B58/0.75)</f>
        <v>49.466666666666669</v>
      </c>
      <c r="C57" s="83">
        <f>SUM(C58/0.5)</f>
        <v>51</v>
      </c>
      <c r="D57" s="83">
        <f>SUM(D58/0.45)</f>
        <v>3.1777777777777776</v>
      </c>
      <c r="E57" s="83">
        <f>SUM(E58/0.5)</f>
        <v>7.74</v>
      </c>
      <c r="F57" s="83">
        <f>SUM(B57:E57)</f>
        <v>111.38444444444444</v>
      </c>
      <c r="G57" s="83">
        <f>SUM(G58/0.75)</f>
        <v>24.533333333333331</v>
      </c>
    </row>
    <row r="58" spans="1:17" x14ac:dyDescent="0.35">
      <c r="A58" s="84" t="s">
        <v>23</v>
      </c>
      <c r="B58" s="85">
        <v>37.1</v>
      </c>
      <c r="C58" s="86">
        <v>25.5</v>
      </c>
      <c r="D58" s="85">
        <v>1.43</v>
      </c>
      <c r="E58" s="85">
        <v>3.87</v>
      </c>
      <c r="F58" s="85">
        <f>SUM(B58:E58)</f>
        <v>67.900000000000006</v>
      </c>
      <c r="G58" s="86">
        <v>18.399999999999999</v>
      </c>
      <c r="K58" s="79"/>
      <c r="L58" s="79"/>
      <c r="M58" s="79"/>
      <c r="N58" s="79"/>
      <c r="O58" s="79"/>
      <c r="P58" s="79"/>
      <c r="Q58" s="79"/>
    </row>
    <row r="59" spans="1:17" x14ac:dyDescent="0.35">
      <c r="A59" s="79" t="s">
        <v>24</v>
      </c>
      <c r="B59" s="83">
        <f>SUM(B58*0.78)</f>
        <v>28.938000000000002</v>
      </c>
      <c r="C59" s="83">
        <f>SUM(C58*0.7)</f>
        <v>17.849999999999998</v>
      </c>
      <c r="D59" s="83">
        <f>SUM(D58*0.88)</f>
        <v>1.2584</v>
      </c>
      <c r="E59" s="83">
        <f>SUM(E58*0.78)</f>
        <v>3.0186000000000002</v>
      </c>
      <c r="F59" s="83">
        <f>SUM(B59:E59)</f>
        <v>51.064999999999998</v>
      </c>
      <c r="G59" s="83">
        <f>SUM(G58*0.88)</f>
        <v>16.192</v>
      </c>
      <c r="K59" s="79"/>
      <c r="L59" s="79"/>
      <c r="M59" s="79"/>
      <c r="N59" s="79"/>
      <c r="O59" s="79"/>
      <c r="P59" s="79"/>
      <c r="Q59" s="79"/>
    </row>
    <row r="60" spans="1:17" x14ac:dyDescent="0.35">
      <c r="A60" s="79" t="s">
        <v>25</v>
      </c>
      <c r="B60" s="87">
        <f>SUM(F60*B58/F58)</f>
        <v>23.133521782507483</v>
      </c>
      <c r="C60" s="87">
        <f>SUM(F60*C58/F58)</f>
        <v>15.900399068839375</v>
      </c>
      <c r="D60" s="87">
        <f>SUM(F60*D58/F58)</f>
        <v>0.8916694379780512</v>
      </c>
      <c r="E60" s="87">
        <f>SUM(F60*E58/F58)</f>
        <v>2.4131193880944464</v>
      </c>
      <c r="F60" s="83">
        <f>SUM(F61/40.3)*52.5</f>
        <v>42.338709677419359</v>
      </c>
      <c r="G60" s="83">
        <f>SUM(G61/40.3)*52.5</f>
        <v>10.161290322580646</v>
      </c>
      <c r="H60" s="25"/>
      <c r="I60" s="12"/>
      <c r="K60" s="79"/>
      <c r="L60" s="79"/>
      <c r="M60" s="79"/>
      <c r="N60" s="79"/>
      <c r="O60" s="79"/>
      <c r="P60" s="79"/>
      <c r="Q60" s="79"/>
    </row>
    <row r="61" spans="1:17" x14ac:dyDescent="0.35">
      <c r="A61" s="84" t="s">
        <v>26</v>
      </c>
      <c r="B61" s="85">
        <f>SUM(F61*B60/F60)</f>
        <v>17.757731958762882</v>
      </c>
      <c r="C61" s="85">
        <f>SUM(F61*C60/F60)</f>
        <v>12.205449189985272</v>
      </c>
      <c r="D61" s="85">
        <f>SUM(F61*D60/F60)</f>
        <v>0.68446244477172302</v>
      </c>
      <c r="E61" s="85">
        <f>SUM(F61*E60/F60)</f>
        <v>1.8523564064801179</v>
      </c>
      <c r="F61" s="83">
        <v>32.5</v>
      </c>
      <c r="G61" s="86">
        <v>7.8</v>
      </c>
      <c r="I61" s="12"/>
      <c r="K61" s="79"/>
      <c r="L61" s="79"/>
      <c r="M61" s="79"/>
      <c r="N61" s="79"/>
      <c r="O61" s="79"/>
      <c r="P61" s="79"/>
      <c r="Q61" s="79"/>
    </row>
    <row r="62" spans="1:17" x14ac:dyDescent="0.35">
      <c r="A62" s="88" t="s">
        <v>128</v>
      </c>
      <c r="B62" s="89"/>
      <c r="C62" s="86"/>
      <c r="D62" s="84"/>
      <c r="E62" s="79"/>
      <c r="F62" s="83">
        <v>26</v>
      </c>
      <c r="G62" s="118"/>
      <c r="K62" s="79"/>
      <c r="L62" s="79"/>
      <c r="M62" s="79"/>
      <c r="N62" s="79"/>
      <c r="O62" s="79"/>
      <c r="P62" s="79"/>
      <c r="Q62" s="79"/>
    </row>
    <row r="63" spans="1:17" x14ac:dyDescent="0.35">
      <c r="A63" s="88" t="s">
        <v>129</v>
      </c>
      <c r="B63" s="89"/>
      <c r="C63" s="86"/>
      <c r="D63" s="84"/>
      <c r="E63" s="79"/>
      <c r="F63" s="83">
        <v>18.2</v>
      </c>
      <c r="G63" s="118"/>
      <c r="K63" s="79"/>
      <c r="L63" s="79"/>
      <c r="M63" s="79"/>
      <c r="N63" s="79"/>
      <c r="O63" s="79"/>
      <c r="P63" s="79"/>
      <c r="Q63" s="79"/>
    </row>
    <row r="64" spans="1:17" x14ac:dyDescent="0.35">
      <c r="A64" s="88"/>
      <c r="B64" s="89"/>
      <c r="C64" s="86"/>
      <c r="D64" s="84"/>
      <c r="E64" s="79"/>
      <c r="F64" s="90"/>
      <c r="G64" s="91"/>
      <c r="K64" s="79"/>
      <c r="L64" s="79"/>
      <c r="M64" s="79"/>
      <c r="N64" s="79"/>
      <c r="O64" s="79"/>
      <c r="P64" s="79"/>
      <c r="Q64" s="79"/>
    </row>
    <row r="65" spans="1:17" x14ac:dyDescent="0.35">
      <c r="A65" s="12" t="s">
        <v>27</v>
      </c>
      <c r="B65" s="89"/>
      <c r="C65" s="86"/>
      <c r="D65" s="84"/>
      <c r="E65" s="79"/>
      <c r="F65" s="90"/>
      <c r="G65" s="91"/>
      <c r="K65" s="79"/>
      <c r="L65" s="79"/>
      <c r="M65" s="79"/>
      <c r="N65" s="79"/>
      <c r="O65" s="79"/>
      <c r="P65" s="79"/>
      <c r="Q65" s="79"/>
    </row>
    <row r="66" spans="1:17" x14ac:dyDescent="0.35">
      <c r="A66" s="112" t="s">
        <v>28</v>
      </c>
      <c r="B66" s="113">
        <f t="shared" ref="B66:G66" si="23">SUM(B60/B58)</f>
        <v>0.62354506152311273</v>
      </c>
      <c r="C66" s="113">
        <f t="shared" si="23"/>
        <v>0.62354506152311273</v>
      </c>
      <c r="D66" s="113">
        <f t="shared" si="23"/>
        <v>0.62354506152311273</v>
      </c>
      <c r="E66" s="113">
        <f t="shared" si="23"/>
        <v>0.62354506152311273</v>
      </c>
      <c r="F66" s="113">
        <f t="shared" si="23"/>
        <v>0.62354506152311273</v>
      </c>
      <c r="G66" s="114">
        <f t="shared" si="23"/>
        <v>0.55224403927068733</v>
      </c>
      <c r="K66" s="79"/>
      <c r="L66" s="79"/>
      <c r="M66" s="79"/>
      <c r="N66" s="79"/>
      <c r="O66" s="79"/>
      <c r="P66" s="79"/>
      <c r="Q66" s="79"/>
    </row>
    <row r="67" spans="1:17" x14ac:dyDescent="0.35">
      <c r="A67" s="115" t="s">
        <v>30</v>
      </c>
      <c r="B67" s="116">
        <f t="shared" ref="B67:G67" si="24">SUM(B61/B58)</f>
        <v>0.47864506627393211</v>
      </c>
      <c r="C67" s="116">
        <f t="shared" si="24"/>
        <v>0.47864506627393222</v>
      </c>
      <c r="D67" s="116">
        <f t="shared" si="24"/>
        <v>0.47864506627393222</v>
      </c>
      <c r="E67" s="116">
        <f t="shared" si="24"/>
        <v>0.47864506627393227</v>
      </c>
      <c r="F67" s="116">
        <f t="shared" si="24"/>
        <v>0.47864506627393222</v>
      </c>
      <c r="G67" s="117">
        <f t="shared" si="24"/>
        <v>0.42391304347826092</v>
      </c>
      <c r="K67" s="79"/>
      <c r="L67" s="79"/>
      <c r="M67" s="79"/>
      <c r="N67" s="79"/>
      <c r="O67" s="79"/>
      <c r="P67" s="79"/>
      <c r="Q67" s="79"/>
    </row>
    <row r="68" spans="1:17" x14ac:dyDescent="0.35">
      <c r="A68" s="69" t="s">
        <v>29</v>
      </c>
      <c r="B68" s="110"/>
      <c r="C68" s="110"/>
      <c r="D68" s="110"/>
      <c r="E68" s="110"/>
      <c r="F68" s="110"/>
      <c r="G68" s="111"/>
      <c r="K68" s="79"/>
      <c r="L68" s="79"/>
      <c r="M68" s="79"/>
      <c r="N68" s="79"/>
      <c r="O68" s="79"/>
      <c r="P68" s="79"/>
      <c r="Q68" s="79"/>
    </row>
    <row r="69" spans="1:17" x14ac:dyDescent="0.35">
      <c r="A69" s="76"/>
      <c r="B69" s="92"/>
      <c r="C69" s="92"/>
      <c r="D69" s="92"/>
      <c r="E69" s="92"/>
      <c r="F69" s="92"/>
      <c r="G69" s="93"/>
      <c r="J69" s="76"/>
      <c r="K69" s="133"/>
      <c r="L69" s="133"/>
      <c r="M69" s="133"/>
      <c r="N69" s="133"/>
      <c r="O69" s="133"/>
      <c r="P69" s="133"/>
      <c r="Q69" s="79"/>
    </row>
    <row r="70" spans="1:17" x14ac:dyDescent="0.35">
      <c r="A70" s="78" t="s">
        <v>116</v>
      </c>
      <c r="J70" s="76"/>
      <c r="K70" s="15"/>
      <c r="L70" s="15"/>
      <c r="M70" s="15"/>
      <c r="N70" s="15"/>
      <c r="O70" s="15"/>
      <c r="P70" s="15"/>
    </row>
    <row r="71" spans="1:17" ht="31" x14ac:dyDescent="0.35">
      <c r="A71" s="80" t="s">
        <v>76</v>
      </c>
      <c r="B71" s="6" t="s">
        <v>18</v>
      </c>
      <c r="C71" s="6" t="s">
        <v>19</v>
      </c>
      <c r="D71" s="6" t="s">
        <v>86</v>
      </c>
      <c r="E71" s="81" t="s">
        <v>4</v>
      </c>
      <c r="F71" s="82" t="s">
        <v>21</v>
      </c>
      <c r="G71" s="6" t="s">
        <v>2</v>
      </c>
      <c r="J71" s="76"/>
      <c r="K71" s="15"/>
      <c r="L71" s="15"/>
      <c r="M71" s="15"/>
      <c r="N71" s="15"/>
      <c r="O71" s="15"/>
      <c r="P71" s="15"/>
    </row>
    <row r="72" spans="1:17" x14ac:dyDescent="0.35">
      <c r="A72" s="79" t="s">
        <v>22</v>
      </c>
      <c r="B72" s="83">
        <f>SUM(B73/0.75)</f>
        <v>38.140528347273396</v>
      </c>
      <c r="C72" s="83">
        <f>SUM(C73/0.5)</f>
        <v>46.488964194234875</v>
      </c>
      <c r="D72" s="83">
        <f>SUM(D73/0.45)</f>
        <v>3.4672878842611623</v>
      </c>
      <c r="E72" s="83">
        <f>SUM(E73/0.5)</f>
        <v>6.32</v>
      </c>
      <c r="F72" s="83">
        <f>SUM(B72:E72)</f>
        <v>94.416780425769446</v>
      </c>
      <c r="G72" s="83">
        <f>SUM(G73/0.75)</f>
        <v>32.122639269884623</v>
      </c>
      <c r="J72" s="76"/>
      <c r="K72" s="15"/>
      <c r="L72" s="15"/>
      <c r="M72" s="15"/>
      <c r="N72" s="15"/>
      <c r="O72" s="15"/>
      <c r="P72" s="15"/>
    </row>
    <row r="73" spans="1:17" x14ac:dyDescent="0.35">
      <c r="A73" s="84" t="s">
        <v>23</v>
      </c>
      <c r="B73" s="85">
        <v>28.605396260455048</v>
      </c>
      <c r="C73" s="85">
        <v>23.244482097117437</v>
      </c>
      <c r="D73" s="85">
        <v>1.5602795479175231</v>
      </c>
      <c r="E73" s="85">
        <v>3.16</v>
      </c>
      <c r="F73" s="85">
        <f>SUM(B73:E73)</f>
        <v>56.570157905490007</v>
      </c>
      <c r="G73" s="85">
        <v>24.091979452413469</v>
      </c>
      <c r="J73" s="76"/>
      <c r="K73" s="15"/>
      <c r="L73" s="15"/>
      <c r="M73" s="15"/>
      <c r="N73" s="15"/>
      <c r="O73" s="15"/>
      <c r="P73" s="15"/>
    </row>
    <row r="74" spans="1:17" x14ac:dyDescent="0.35">
      <c r="A74" s="79" t="s">
        <v>24</v>
      </c>
      <c r="B74" s="83">
        <f>SUM(B73*0.78)</f>
        <v>22.31220908315494</v>
      </c>
      <c r="C74" s="83">
        <f>SUM(C73*0.7)</f>
        <v>16.271137467982204</v>
      </c>
      <c r="D74" s="83">
        <f>SUM(D73*0.88)</f>
        <v>1.3730460021674202</v>
      </c>
      <c r="E74" s="83">
        <f>SUM(E73*0.78)</f>
        <v>2.4648000000000003</v>
      </c>
      <c r="F74" s="83">
        <f>SUM(B74:E74)</f>
        <v>42.421192553304564</v>
      </c>
      <c r="G74" s="83">
        <f>SUM(G73*0.88)</f>
        <v>21.200941918123853</v>
      </c>
      <c r="J74" s="76"/>
      <c r="K74" s="15"/>
      <c r="L74" s="15"/>
      <c r="M74" s="15"/>
      <c r="N74" s="15"/>
      <c r="O74" s="15"/>
      <c r="P74" s="15"/>
    </row>
    <row r="75" spans="1:17" x14ac:dyDescent="0.35">
      <c r="A75" s="79" t="s">
        <v>25</v>
      </c>
      <c r="B75" s="85">
        <f>SUM(B73*B66)</f>
        <v>17.836753571118461</v>
      </c>
      <c r="C75" s="85">
        <f t="shared" ref="C75:G75" si="25">SUM(C73*C66)</f>
        <v>14.493982019319985</v>
      </c>
      <c r="D75" s="85">
        <f t="shared" si="25"/>
        <v>0.97290460669948642</v>
      </c>
      <c r="E75" s="85">
        <f t="shared" si="25"/>
        <v>1.9704023944130362</v>
      </c>
      <c r="F75" s="85">
        <f t="shared" si="25"/>
        <v>35.274042591550966</v>
      </c>
      <c r="G75" s="85">
        <f t="shared" si="25"/>
        <v>13.304652046827215</v>
      </c>
      <c r="I75" s="12"/>
      <c r="J75" s="76"/>
      <c r="K75" s="15"/>
      <c r="L75" s="15"/>
      <c r="M75" s="15"/>
      <c r="N75" s="15"/>
      <c r="O75" s="15"/>
      <c r="P75" s="15"/>
    </row>
    <row r="76" spans="1:17" x14ac:dyDescent="0.35">
      <c r="A76" s="84" t="s">
        <v>26</v>
      </c>
      <c r="B76" s="85">
        <f>SUM(B73*B67)</f>
        <v>13.691831788877597</v>
      </c>
      <c r="C76" s="85">
        <f t="shared" ref="C76:G76" si="26">SUM(C73*C67)</f>
        <v>11.125856673878006</v>
      </c>
      <c r="D76" s="85">
        <f t="shared" si="26"/>
        <v>0.74682010761884388</v>
      </c>
      <c r="E76" s="85">
        <f t="shared" si="26"/>
        <v>1.5125184094256261</v>
      </c>
      <c r="F76" s="85">
        <f t="shared" si="26"/>
        <v>27.077026979800074</v>
      </c>
      <c r="G76" s="85">
        <f t="shared" si="26"/>
        <v>10.21290433308832</v>
      </c>
      <c r="I76" s="12"/>
      <c r="J76" s="76"/>
      <c r="K76" s="15"/>
      <c r="L76" s="15"/>
      <c r="M76" s="15"/>
      <c r="N76" s="15"/>
      <c r="O76" s="15"/>
      <c r="P76" s="15"/>
    </row>
    <row r="77" spans="1:17" x14ac:dyDescent="0.35">
      <c r="A77" s="88" t="s">
        <v>128</v>
      </c>
      <c r="B77" s="89"/>
      <c r="C77" s="86"/>
      <c r="D77" s="84"/>
      <c r="E77" s="79"/>
      <c r="F77" s="83">
        <v>26</v>
      </c>
      <c r="G77" s="91"/>
      <c r="J77" s="76"/>
      <c r="K77" s="15"/>
      <c r="L77" s="15"/>
      <c r="M77" s="15"/>
      <c r="N77" s="15"/>
      <c r="O77" s="15"/>
      <c r="P77" s="15"/>
    </row>
    <row r="78" spans="1:17" x14ac:dyDescent="0.35">
      <c r="A78" s="94" t="s">
        <v>129</v>
      </c>
      <c r="B78" s="89"/>
      <c r="C78" s="86"/>
      <c r="D78" s="84"/>
      <c r="E78" s="84"/>
      <c r="F78" s="87">
        <v>18.2</v>
      </c>
      <c r="G78" s="95"/>
      <c r="J78" s="76"/>
      <c r="K78" s="15"/>
      <c r="L78" s="15"/>
      <c r="M78" s="15"/>
      <c r="N78" s="15"/>
      <c r="O78" s="15"/>
      <c r="P78" s="15"/>
    </row>
    <row r="79" spans="1:17" x14ac:dyDescent="0.35">
      <c r="B79" s="96"/>
      <c r="C79" s="96"/>
      <c r="D79" s="96"/>
      <c r="E79" s="96"/>
      <c r="F79" s="96"/>
      <c r="G79" s="96"/>
    </row>
    <row r="80" spans="1:17" x14ac:dyDescent="0.35">
      <c r="B80" s="97"/>
      <c r="D80" s="97"/>
      <c r="E80" s="97"/>
    </row>
    <row r="81" spans="2:5" x14ac:dyDescent="0.35">
      <c r="B81" s="97"/>
      <c r="D81" s="97"/>
      <c r="E81" s="97"/>
    </row>
    <row r="82" spans="2:5" x14ac:dyDescent="0.35">
      <c r="B82" s="97"/>
      <c r="D82" s="97"/>
      <c r="E82" s="97"/>
    </row>
    <row r="83" spans="2:5" x14ac:dyDescent="0.35">
      <c r="B83" s="97"/>
      <c r="D83" s="97"/>
      <c r="E83" s="97"/>
    </row>
    <row r="84" spans="2:5" x14ac:dyDescent="0.35">
      <c r="B84" s="97"/>
      <c r="D84" s="97"/>
      <c r="E84" s="97"/>
    </row>
    <row r="85" spans="2:5" x14ac:dyDescent="0.35">
      <c r="B85" s="97"/>
      <c r="D85" s="97"/>
      <c r="E85" s="97"/>
    </row>
    <row r="86" spans="2:5" x14ac:dyDescent="0.35">
      <c r="B86" s="97"/>
      <c r="D86" s="97"/>
      <c r="E86" s="97"/>
    </row>
    <row r="87" spans="2:5" x14ac:dyDescent="0.35">
      <c r="B87" s="97"/>
      <c r="D87" s="97"/>
      <c r="E87" s="97"/>
    </row>
    <row r="88" spans="2:5" x14ac:dyDescent="0.35">
      <c r="B88" s="97"/>
      <c r="D88" s="97"/>
      <c r="E88" s="97"/>
    </row>
    <row r="89" spans="2:5" x14ac:dyDescent="0.35">
      <c r="B89" s="97"/>
      <c r="D89" s="97"/>
      <c r="E89" s="97"/>
    </row>
    <row r="90" spans="2:5" x14ac:dyDescent="0.35">
      <c r="B90" s="97"/>
      <c r="D90" s="97"/>
      <c r="E90" s="97"/>
    </row>
    <row r="91" spans="2:5" x14ac:dyDescent="0.35">
      <c r="B91" s="97"/>
      <c r="D91" s="97"/>
      <c r="E91" s="97"/>
    </row>
    <row r="92" spans="2:5" x14ac:dyDescent="0.35">
      <c r="B92" s="97"/>
      <c r="D92" s="97"/>
      <c r="E92" s="97"/>
    </row>
    <row r="93" spans="2:5" x14ac:dyDescent="0.35">
      <c r="B93" s="97"/>
      <c r="D93" s="97"/>
      <c r="E93" s="97"/>
    </row>
    <row r="94" spans="2:5" x14ac:dyDescent="0.35">
      <c r="B94" s="97"/>
      <c r="D94" s="97"/>
      <c r="E94" s="97"/>
    </row>
    <row r="95" spans="2:5" x14ac:dyDescent="0.35">
      <c r="B95" s="97"/>
      <c r="D95" s="97"/>
      <c r="E95" s="97"/>
    </row>
    <row r="96" spans="2:5" x14ac:dyDescent="0.35">
      <c r="B96" s="97"/>
      <c r="D96" s="97"/>
      <c r="E96" s="97"/>
    </row>
    <row r="97" spans="1:22" x14ac:dyDescent="0.35">
      <c r="B97" s="97"/>
      <c r="D97" s="97"/>
      <c r="E97" s="97"/>
    </row>
    <row r="98" spans="1:22" x14ac:dyDescent="0.35">
      <c r="B98" s="97"/>
      <c r="D98" s="97"/>
      <c r="E98" s="97"/>
    </row>
    <row r="99" spans="1:22" x14ac:dyDescent="0.35">
      <c r="B99" s="97"/>
      <c r="D99" s="97"/>
      <c r="E99" s="97"/>
    </row>
    <row r="100" spans="1:22" x14ac:dyDescent="0.35">
      <c r="B100" s="97"/>
      <c r="D100" s="97"/>
      <c r="E100" s="97"/>
    </row>
    <row r="101" spans="1:22" x14ac:dyDescent="0.35">
      <c r="B101" s="97"/>
      <c r="D101" s="97"/>
      <c r="E101" s="97"/>
    </row>
    <row r="102" spans="1:22" x14ac:dyDescent="0.35">
      <c r="B102" s="97"/>
      <c r="D102" s="97"/>
      <c r="E102" s="97"/>
    </row>
    <row r="103" spans="1:22" x14ac:dyDescent="0.35">
      <c r="B103" s="97"/>
      <c r="D103" s="97"/>
      <c r="E103" s="97"/>
    </row>
    <row r="104" spans="1:22" ht="15.65" customHeight="1" x14ac:dyDescent="0.35">
      <c r="B104" s="97"/>
      <c r="D104" s="97"/>
      <c r="E104" s="97"/>
    </row>
    <row r="105" spans="1:22" x14ac:dyDescent="0.35">
      <c r="A105" s="78" t="s">
        <v>116</v>
      </c>
      <c r="B105" s="97"/>
      <c r="D105" s="97"/>
      <c r="E105" s="97"/>
    </row>
    <row r="106" spans="1:22" ht="31" x14ac:dyDescent="0.35">
      <c r="A106" s="80" t="s">
        <v>76</v>
      </c>
      <c r="B106" s="6" t="s">
        <v>18</v>
      </c>
      <c r="C106" s="6" t="s">
        <v>19</v>
      </c>
      <c r="D106" s="6" t="s">
        <v>86</v>
      </c>
      <c r="E106" s="81" t="s">
        <v>4</v>
      </c>
      <c r="F106" s="6" t="s">
        <v>2</v>
      </c>
      <c r="R106" s="98"/>
      <c r="S106" s="98"/>
      <c r="T106" s="98"/>
      <c r="U106" s="99"/>
      <c r="V106" s="98"/>
    </row>
    <row r="107" spans="1:22" x14ac:dyDescent="0.35">
      <c r="A107" s="79" t="s">
        <v>22</v>
      </c>
      <c r="B107" s="83">
        <f>B72</f>
        <v>38.140528347273396</v>
      </c>
      <c r="C107" s="83">
        <f t="shared" ref="C107:E107" si="27">C72</f>
        <v>46.488964194234875</v>
      </c>
      <c r="D107" s="83">
        <f t="shared" si="27"/>
        <v>3.4672878842611623</v>
      </c>
      <c r="E107" s="83">
        <f t="shared" si="27"/>
        <v>6.32</v>
      </c>
      <c r="F107" s="83">
        <f>G72</f>
        <v>32.122639269884623</v>
      </c>
      <c r="R107" s="100"/>
      <c r="S107" s="100"/>
      <c r="T107" s="100"/>
      <c r="U107" s="100"/>
      <c r="V107" s="100"/>
    </row>
    <row r="108" spans="1:22" x14ac:dyDescent="0.35">
      <c r="A108" s="79" t="s">
        <v>31</v>
      </c>
      <c r="B108" s="83">
        <f t="shared" ref="B108:E108" si="28">B73</f>
        <v>28.605396260455048</v>
      </c>
      <c r="C108" s="83">
        <f t="shared" si="28"/>
        <v>23.244482097117437</v>
      </c>
      <c r="D108" s="83">
        <f t="shared" si="28"/>
        <v>1.5602795479175231</v>
      </c>
      <c r="E108" s="83">
        <f t="shared" si="28"/>
        <v>3.16</v>
      </c>
      <c r="F108" s="83">
        <f t="shared" ref="F108:F111" si="29">G73</f>
        <v>24.091979452413469</v>
      </c>
      <c r="R108" s="101"/>
      <c r="S108" s="101"/>
      <c r="T108" s="101"/>
      <c r="U108" s="101"/>
      <c r="V108" s="101"/>
    </row>
    <row r="109" spans="1:22" x14ac:dyDescent="0.35">
      <c r="A109" s="79" t="s">
        <v>32</v>
      </c>
      <c r="B109" s="83">
        <f t="shared" ref="B109:E109" si="30">B74</f>
        <v>22.31220908315494</v>
      </c>
      <c r="C109" s="83">
        <f t="shared" si="30"/>
        <v>16.271137467982204</v>
      </c>
      <c r="D109" s="83">
        <f t="shared" si="30"/>
        <v>1.3730460021674202</v>
      </c>
      <c r="E109" s="83">
        <f t="shared" si="30"/>
        <v>2.4648000000000003</v>
      </c>
      <c r="F109" s="83">
        <f t="shared" si="29"/>
        <v>21.200941918123853</v>
      </c>
      <c r="R109" s="102"/>
      <c r="S109" s="102"/>
      <c r="T109" s="102"/>
      <c r="U109" s="102"/>
      <c r="V109" s="102"/>
    </row>
    <row r="110" spans="1:22" x14ac:dyDescent="0.35">
      <c r="A110" s="79" t="s">
        <v>33</v>
      </c>
      <c r="B110" s="83">
        <f t="shared" ref="B110:E110" si="31">B75</f>
        <v>17.836753571118461</v>
      </c>
      <c r="C110" s="83">
        <f t="shared" si="31"/>
        <v>14.493982019319985</v>
      </c>
      <c r="D110" s="83">
        <f t="shared" si="31"/>
        <v>0.97290460669948642</v>
      </c>
      <c r="E110" s="83">
        <f t="shared" si="31"/>
        <v>1.9704023944130362</v>
      </c>
      <c r="F110" s="83">
        <f>G75</f>
        <v>13.304652046827215</v>
      </c>
      <c r="R110" s="102"/>
      <c r="S110" s="102"/>
      <c r="T110" s="102"/>
      <c r="U110" s="102"/>
      <c r="V110" s="102"/>
    </row>
    <row r="111" spans="1:22" x14ac:dyDescent="0.35">
      <c r="A111" s="79" t="s">
        <v>34</v>
      </c>
      <c r="B111" s="83">
        <f t="shared" ref="B111:E111" si="32">B76</f>
        <v>13.691831788877597</v>
      </c>
      <c r="C111" s="83">
        <f t="shared" si="32"/>
        <v>11.125856673878006</v>
      </c>
      <c r="D111" s="83">
        <f t="shared" si="32"/>
        <v>0.74682010761884388</v>
      </c>
      <c r="E111" s="83">
        <f t="shared" si="32"/>
        <v>1.5125184094256261</v>
      </c>
      <c r="F111" s="83">
        <f t="shared" si="29"/>
        <v>10.21290433308832</v>
      </c>
      <c r="R111" s="102"/>
      <c r="S111" s="102"/>
      <c r="T111" s="102"/>
      <c r="U111" s="102"/>
      <c r="V111" s="102"/>
    </row>
    <row r="112" spans="1:22" x14ac:dyDescent="0.35">
      <c r="A112" s="79"/>
      <c r="B112" s="83"/>
      <c r="C112" s="83"/>
      <c r="D112" s="83"/>
      <c r="E112" s="83"/>
      <c r="F112" s="83"/>
      <c r="J112" s="79"/>
      <c r="K112" s="103"/>
      <c r="L112" s="103"/>
      <c r="M112" s="103"/>
      <c r="N112" s="103"/>
      <c r="O112" s="103"/>
      <c r="R112" s="102"/>
      <c r="S112" s="102"/>
      <c r="T112" s="102"/>
      <c r="U112" s="102"/>
      <c r="V112" s="102"/>
    </row>
    <row r="113" spans="1:22" x14ac:dyDescent="0.35">
      <c r="A113" s="74" t="s">
        <v>113</v>
      </c>
      <c r="J113" s="79"/>
      <c r="K113" s="103"/>
      <c r="L113" s="103"/>
      <c r="M113" s="103"/>
      <c r="N113" s="103"/>
      <c r="O113" s="103"/>
      <c r="R113" s="102"/>
      <c r="S113" s="102"/>
      <c r="T113" s="102"/>
      <c r="U113" s="102"/>
      <c r="V113" s="102"/>
    </row>
    <row r="114" spans="1:22" ht="31" x14ac:dyDescent="0.35">
      <c r="A114" s="80" t="s">
        <v>76</v>
      </c>
      <c r="B114" s="6" t="s">
        <v>18</v>
      </c>
      <c r="C114" s="6" t="s">
        <v>19</v>
      </c>
      <c r="D114" s="6" t="s">
        <v>86</v>
      </c>
      <c r="E114" s="81" t="s">
        <v>4</v>
      </c>
      <c r="F114" s="6" t="s">
        <v>2</v>
      </c>
      <c r="J114" s="79"/>
      <c r="K114" s="103"/>
      <c r="L114" s="103"/>
      <c r="M114" s="103"/>
      <c r="N114" s="103"/>
      <c r="O114" s="103"/>
      <c r="R114" s="102"/>
      <c r="S114" s="102"/>
      <c r="T114" s="102"/>
      <c r="U114" s="102"/>
      <c r="V114" s="102"/>
    </row>
    <row r="115" spans="1:22" x14ac:dyDescent="0.35">
      <c r="A115" s="79" t="s">
        <v>22</v>
      </c>
      <c r="B115" s="103">
        <v>1</v>
      </c>
      <c r="C115" s="103">
        <v>1</v>
      </c>
      <c r="D115" s="103">
        <v>1</v>
      </c>
      <c r="E115" s="103">
        <v>1</v>
      </c>
      <c r="F115" s="103">
        <v>1</v>
      </c>
      <c r="J115" s="79"/>
      <c r="K115" s="103"/>
      <c r="L115" s="103"/>
      <c r="M115" s="103"/>
      <c r="N115" s="103"/>
      <c r="O115" s="103"/>
      <c r="R115" s="102"/>
      <c r="S115" s="102"/>
      <c r="T115" s="102"/>
      <c r="U115" s="102"/>
      <c r="V115" s="102"/>
    </row>
    <row r="116" spans="1:22" x14ac:dyDescent="0.35">
      <c r="A116" s="79" t="s">
        <v>31</v>
      </c>
      <c r="B116" s="103">
        <v>0.75</v>
      </c>
      <c r="C116" s="103">
        <v>0.5</v>
      </c>
      <c r="D116" s="103">
        <v>0.45</v>
      </c>
      <c r="E116" s="103">
        <v>0.5</v>
      </c>
      <c r="F116" s="103">
        <v>0.75</v>
      </c>
      <c r="J116" s="79"/>
      <c r="K116" s="103"/>
      <c r="L116" s="103"/>
      <c r="M116" s="103"/>
      <c r="N116" s="103"/>
      <c r="O116" s="103"/>
      <c r="R116" s="102"/>
      <c r="S116" s="102"/>
      <c r="T116" s="102"/>
      <c r="U116" s="102"/>
      <c r="V116" s="102"/>
    </row>
    <row r="117" spans="1:22" x14ac:dyDescent="0.35">
      <c r="A117" s="79" t="s">
        <v>32</v>
      </c>
      <c r="B117" s="103">
        <f>B116*0.78</f>
        <v>0.58499999999999996</v>
      </c>
      <c r="C117" s="103">
        <f>C116*0.7</f>
        <v>0.35</v>
      </c>
      <c r="D117" s="103">
        <f>D116*0.88</f>
        <v>0.39600000000000002</v>
      </c>
      <c r="E117" s="103">
        <f>E116*0.88</f>
        <v>0.44</v>
      </c>
      <c r="F117" s="103">
        <f>F116*0.88</f>
        <v>0.66</v>
      </c>
      <c r="J117" s="79"/>
      <c r="K117" s="103"/>
      <c r="L117" s="103"/>
      <c r="M117" s="103"/>
      <c r="N117" s="103"/>
      <c r="O117" s="103"/>
      <c r="R117" s="102"/>
      <c r="S117" s="102"/>
      <c r="T117" s="102"/>
      <c r="U117" s="102"/>
      <c r="V117" s="102"/>
    </row>
    <row r="118" spans="1:22" x14ac:dyDescent="0.35">
      <c r="A118" s="79" t="s">
        <v>33</v>
      </c>
      <c r="B118" s="103">
        <f>SUM(B116*B66)</f>
        <v>0.46765879614233452</v>
      </c>
      <c r="C118" s="103">
        <f>SUM(C116*C66)</f>
        <v>0.31177253076155637</v>
      </c>
      <c r="D118" s="103">
        <f>SUM(D116*D66)</f>
        <v>0.28059527768540071</v>
      </c>
      <c r="E118" s="103">
        <f>SUM(E116*E66)</f>
        <v>0.31177253076155637</v>
      </c>
      <c r="F118" s="103">
        <f>SUM(F116*G66)</f>
        <v>0.41418302945301549</v>
      </c>
      <c r="J118" s="79"/>
      <c r="K118" s="103"/>
      <c r="L118" s="103"/>
      <c r="M118" s="103"/>
      <c r="N118" s="103"/>
      <c r="O118" s="103"/>
      <c r="R118" s="102"/>
      <c r="S118" s="102"/>
      <c r="T118" s="102"/>
      <c r="U118" s="102"/>
      <c r="V118" s="102"/>
    </row>
    <row r="119" spans="1:22" x14ac:dyDescent="0.35">
      <c r="A119" s="79" t="s">
        <v>34</v>
      </c>
      <c r="B119" s="103">
        <f>SUM(B116*B67)</f>
        <v>0.35898379970544908</v>
      </c>
      <c r="C119" s="103">
        <f>SUM(C116*C67)</f>
        <v>0.23932253313696611</v>
      </c>
      <c r="D119" s="103">
        <f>SUM(D116*D67)</f>
        <v>0.2153902798232695</v>
      </c>
      <c r="E119" s="103">
        <f>SUM(E116*E67)</f>
        <v>0.23932253313696614</v>
      </c>
      <c r="F119" s="103">
        <f>SUM(F116*G67)</f>
        <v>0.31793478260869568</v>
      </c>
    </row>
    <row r="120" spans="1:22" x14ac:dyDescent="0.35">
      <c r="B120" s="97"/>
      <c r="D120" s="97"/>
      <c r="E120" s="97"/>
    </row>
    <row r="121" spans="1:22" x14ac:dyDescent="0.35">
      <c r="B121" s="97"/>
      <c r="D121" s="97"/>
      <c r="E121" s="97"/>
    </row>
    <row r="122" spans="1:22" x14ac:dyDescent="0.35">
      <c r="B122" s="97"/>
      <c r="D122" s="97"/>
      <c r="E122" s="97"/>
    </row>
    <row r="123" spans="1:22" x14ac:dyDescent="0.35">
      <c r="B123" s="97"/>
      <c r="D123" s="97"/>
      <c r="E123" s="97"/>
    </row>
    <row r="124" spans="1:22" x14ac:dyDescent="0.35">
      <c r="B124" s="97"/>
      <c r="D124" s="97"/>
      <c r="E124" s="97"/>
    </row>
    <row r="125" spans="1:22" x14ac:dyDescent="0.35">
      <c r="B125" s="97"/>
      <c r="D125" s="97"/>
      <c r="E125" s="97"/>
    </row>
    <row r="126" spans="1:22" x14ac:dyDescent="0.35">
      <c r="B126" s="97"/>
      <c r="D126" s="97"/>
      <c r="E126" s="97"/>
    </row>
    <row r="127" spans="1:22" x14ac:dyDescent="0.35">
      <c r="B127" s="97"/>
      <c r="D127" s="97"/>
      <c r="E127" s="97"/>
    </row>
    <row r="128" spans="1:22" x14ac:dyDescent="0.35">
      <c r="B128" s="97"/>
      <c r="D128" s="97"/>
      <c r="E128" s="97"/>
    </row>
    <row r="129" spans="1:5" x14ac:dyDescent="0.35">
      <c r="B129" s="97"/>
      <c r="D129" s="97"/>
      <c r="E129" s="97"/>
    </row>
    <row r="130" spans="1:5" x14ac:dyDescent="0.35">
      <c r="B130" s="97"/>
      <c r="D130" s="97"/>
      <c r="E130" s="97"/>
    </row>
    <row r="131" spans="1:5" x14ac:dyDescent="0.35">
      <c r="B131" s="97"/>
      <c r="D131" s="97"/>
      <c r="E131" s="97"/>
    </row>
    <row r="132" spans="1:5" x14ac:dyDescent="0.35">
      <c r="B132" s="97"/>
      <c r="D132" s="97"/>
      <c r="E132" s="97"/>
    </row>
    <row r="133" spans="1:5" x14ac:dyDescent="0.35">
      <c r="B133" s="97"/>
      <c r="D133" s="97"/>
      <c r="E133" s="97"/>
    </row>
    <row r="134" spans="1:5" x14ac:dyDescent="0.35">
      <c r="B134" s="97"/>
      <c r="D134" s="97"/>
      <c r="E134" s="97"/>
    </row>
    <row r="135" spans="1:5" x14ac:dyDescent="0.35">
      <c r="B135" s="97"/>
      <c r="D135" s="97"/>
      <c r="E135" s="97"/>
    </row>
    <row r="136" spans="1:5" x14ac:dyDescent="0.35">
      <c r="B136" s="97"/>
      <c r="D136" s="97"/>
      <c r="E136" s="97"/>
    </row>
    <row r="137" spans="1:5" x14ac:dyDescent="0.35">
      <c r="B137" s="97"/>
      <c r="D137" s="97"/>
      <c r="E137" s="97"/>
    </row>
    <row r="138" spans="1:5" x14ac:dyDescent="0.35">
      <c r="B138" s="97"/>
      <c r="D138" s="97"/>
      <c r="E138" s="97"/>
    </row>
    <row r="139" spans="1:5" x14ac:dyDescent="0.35">
      <c r="B139" s="97"/>
      <c r="D139" s="97"/>
      <c r="E139" s="97"/>
    </row>
    <row r="140" spans="1:5" x14ac:dyDescent="0.35">
      <c r="B140" s="97"/>
      <c r="D140" s="97"/>
      <c r="E140" s="97"/>
    </row>
    <row r="141" spans="1:5" x14ac:dyDescent="0.35">
      <c r="B141" s="97"/>
      <c r="D141" s="97"/>
      <c r="E141" s="97"/>
    </row>
    <row r="142" spans="1:5" x14ac:dyDescent="0.35">
      <c r="B142" s="97"/>
      <c r="D142" s="97"/>
      <c r="E142" s="97"/>
    </row>
    <row r="143" spans="1:5" x14ac:dyDescent="0.35">
      <c r="B143" s="97"/>
      <c r="D143" s="97"/>
      <c r="E143" s="97"/>
    </row>
    <row r="144" spans="1:5" x14ac:dyDescent="0.35">
      <c r="A144" s="105" t="s">
        <v>93</v>
      </c>
    </row>
    <row r="145" spans="1:1" x14ac:dyDescent="0.35">
      <c r="A145" s="106" t="s">
        <v>131</v>
      </c>
    </row>
    <row r="146" spans="1:1" x14ac:dyDescent="0.35">
      <c r="A146" s="106" t="s">
        <v>130</v>
      </c>
    </row>
    <row r="147" spans="1:1" x14ac:dyDescent="0.35">
      <c r="A147" s="106" t="s">
        <v>107</v>
      </c>
    </row>
    <row r="148" spans="1:1" x14ac:dyDescent="0.35">
      <c r="A148" s="106" t="s">
        <v>108</v>
      </c>
    </row>
    <row r="149" spans="1:1" x14ac:dyDescent="0.35">
      <c r="A149" s="106" t="s">
        <v>97</v>
      </c>
    </row>
    <row r="150" spans="1:1" x14ac:dyDescent="0.35">
      <c r="A150" s="106" t="s">
        <v>94</v>
      </c>
    </row>
    <row r="151" spans="1:1" x14ac:dyDescent="0.35">
      <c r="A151" s="106" t="s">
        <v>119</v>
      </c>
    </row>
    <row r="152" spans="1:1" x14ac:dyDescent="0.35">
      <c r="A152" s="106"/>
    </row>
    <row r="153" spans="1:1" x14ac:dyDescent="0.35">
      <c r="A153" s="105" t="s">
        <v>95</v>
      </c>
    </row>
    <row r="154" spans="1:1" x14ac:dyDescent="0.35">
      <c r="A154" s="106" t="s">
        <v>98</v>
      </c>
    </row>
    <row r="155" spans="1:1" x14ac:dyDescent="0.35">
      <c r="A155" s="106" t="s">
        <v>99</v>
      </c>
    </row>
    <row r="156" spans="1:1" x14ac:dyDescent="0.35">
      <c r="A156" s="106" t="s">
        <v>100</v>
      </c>
    </row>
    <row r="157" spans="1:1" x14ac:dyDescent="0.35">
      <c r="A157" s="106" t="s">
        <v>101</v>
      </c>
    </row>
    <row r="158" spans="1:1" x14ac:dyDescent="0.35">
      <c r="A158" s="106" t="s">
        <v>109</v>
      </c>
    </row>
    <row r="159" spans="1:1" x14ac:dyDescent="0.35">
      <c r="A159" s="106" t="s">
        <v>102</v>
      </c>
    </row>
    <row r="160" spans="1:1" x14ac:dyDescent="0.35">
      <c r="A160" s="106" t="s">
        <v>103</v>
      </c>
    </row>
    <row r="161" spans="1:1" x14ac:dyDescent="0.35">
      <c r="A161" s="106" t="s">
        <v>110</v>
      </c>
    </row>
    <row r="162" spans="1:1" x14ac:dyDescent="0.35">
      <c r="A162" s="106" t="s">
        <v>123</v>
      </c>
    </row>
    <row r="163" spans="1:1" x14ac:dyDescent="0.35">
      <c r="A163" s="106" t="s">
        <v>124</v>
      </c>
    </row>
    <row r="164" spans="1:1" x14ac:dyDescent="0.35">
      <c r="A164" s="106" t="s">
        <v>111</v>
      </c>
    </row>
    <row r="165" spans="1:1" x14ac:dyDescent="0.35">
      <c r="A165" s="107"/>
    </row>
    <row r="166" spans="1:1" x14ac:dyDescent="0.35">
      <c r="A166" s="105" t="s">
        <v>96</v>
      </c>
    </row>
    <row r="167" spans="1:1" x14ac:dyDescent="0.35">
      <c r="A167" s="106" t="s">
        <v>112</v>
      </c>
    </row>
    <row r="168" spans="1:1" x14ac:dyDescent="0.35">
      <c r="A168" s="106" t="s">
        <v>104</v>
      </c>
    </row>
    <row r="169" spans="1:1" x14ac:dyDescent="0.35">
      <c r="A169" s="106" t="s">
        <v>105</v>
      </c>
    </row>
    <row r="170" spans="1:1" x14ac:dyDescent="0.35">
      <c r="A170" s="106" t="s">
        <v>121</v>
      </c>
    </row>
    <row r="171" spans="1:1" x14ac:dyDescent="0.35">
      <c r="A171" s="135" t="s">
        <v>120</v>
      </c>
    </row>
    <row r="172" spans="1:1" x14ac:dyDescent="0.35">
      <c r="A172" s="135" t="s">
        <v>122</v>
      </c>
    </row>
  </sheetData>
  <pageMargins left="0.7" right="0.7" top="0.75" bottom="0.75" header="0.3" footer="0.3"/>
  <pageSetup paperSize="9" orientation="portrait"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kött</vt:lpstr>
      <vt:lpstr>mejeri</vt:lpstr>
      <vt:lpstr>ägg</vt:lpstr>
      <vt:lpstr>hage till mage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Konsumtion animalieprodukter</dc:title>
  <dc:creator>Jordbruksverket@jordbruksverket.se</dc:creator>
  <cp:lastModifiedBy>Åsa Lannhard Öberg</cp:lastModifiedBy>
  <dcterms:created xsi:type="dcterms:W3CDTF">2021-04-07T08:36:25Z</dcterms:created>
  <dcterms:modified xsi:type="dcterms:W3CDTF">2025-07-02T09:45:14Z</dcterms:modified>
</cp:coreProperties>
</file>