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FÅRKÖTT\"/>
    </mc:Choice>
  </mc:AlternateContent>
  <xr:revisionPtr revIDLastSave="0" documentId="13_ncr:1_{ADAC02F8-3379-4D7B-A88F-D1F8F1CE30D6}" xr6:coauthVersionLast="36" xr6:coauthVersionMax="36" xr10:uidLastSave="{00000000-0000-0000-0000-000000000000}"/>
  <bookViews>
    <workbookView xWindow="1520" yWindow="1520" windowWidth="22560" windowHeight="13110" xr2:uid="{00000000-000D-0000-FFFF-FFFF00000000}"/>
  </bookViews>
  <sheets>
    <sheet name="Helårsbalans" sheetId="1" r:id="rId1"/>
    <sheet name="2021_2022_kvartal" sheetId="7" r:id="rId2"/>
    <sheet name="2022_2023_kvartal" sheetId="3" r:id="rId3"/>
    <sheet name="Handel per land 2022-2023" sheetId="5" r:id="rId4"/>
    <sheet name="Handel per kategori 2019-2023" sheetId="6" r:id="rId5"/>
    <sheet name="Detaljerad handel 2023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8" l="1"/>
  <c r="X28" i="8"/>
  <c r="X27" i="8"/>
  <c r="X26" i="8"/>
  <c r="X25" i="8"/>
  <c r="X19" i="8" l="1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4" i="8"/>
  <c r="F32" i="6" l="1"/>
  <c r="F24" i="6"/>
  <c r="E28" i="5"/>
  <c r="E29" i="5"/>
  <c r="E22" i="3" l="1"/>
  <c r="G22" i="3" s="1"/>
  <c r="E21" i="3"/>
  <c r="G21" i="3" s="1"/>
  <c r="I23" i="3"/>
  <c r="H23" i="3"/>
  <c r="D23" i="3"/>
  <c r="C23" i="3"/>
  <c r="B23" i="3"/>
  <c r="G23" i="3" l="1"/>
  <c r="E23" i="3"/>
  <c r="F22" i="3"/>
  <c r="F21" i="3"/>
  <c r="F23" i="3" l="1"/>
  <c r="E41" i="1" l="1"/>
  <c r="F41" i="1" s="1"/>
  <c r="G41" i="1" l="1"/>
  <c r="E19" i="3"/>
  <c r="G19" i="3" s="1"/>
  <c r="E18" i="3"/>
  <c r="G18" i="3" s="1"/>
  <c r="H19" i="3"/>
  <c r="H20" i="3" s="1"/>
  <c r="H18" i="3"/>
  <c r="I20" i="3"/>
  <c r="D20" i="3"/>
  <c r="C20" i="3"/>
  <c r="B20" i="3"/>
  <c r="G20" i="3" l="1"/>
  <c r="F18" i="3"/>
  <c r="E20" i="3"/>
  <c r="F19" i="3"/>
  <c r="I17" i="3"/>
  <c r="H17" i="3"/>
  <c r="D17" i="3"/>
  <c r="C17" i="3"/>
  <c r="B17" i="3"/>
  <c r="E16" i="3"/>
  <c r="G16" i="3" s="1"/>
  <c r="E15" i="3"/>
  <c r="G15" i="3" s="1"/>
  <c r="G17" i="3" s="1"/>
  <c r="E17" i="3" l="1"/>
  <c r="F16" i="3"/>
  <c r="F17" i="3" s="1"/>
  <c r="F20" i="3"/>
  <c r="F15" i="3"/>
  <c r="H16" i="3"/>
  <c r="H15" i="3"/>
  <c r="H13" i="3" l="1"/>
  <c r="H12" i="3"/>
  <c r="E22" i="7" l="1"/>
  <c r="G22" i="7" s="1"/>
  <c r="E21" i="7"/>
  <c r="G21" i="7" s="1"/>
  <c r="F22" i="7" l="1"/>
  <c r="F23" i="7" s="1"/>
  <c r="F21" i="7"/>
  <c r="I23" i="7"/>
  <c r="H23" i="7"/>
  <c r="G23" i="7"/>
  <c r="E23" i="7"/>
  <c r="D23" i="7"/>
  <c r="C23" i="7"/>
  <c r="B23" i="7"/>
  <c r="E39" i="1" l="1"/>
  <c r="F39" i="1" s="1"/>
  <c r="G39" i="1" l="1"/>
  <c r="E19" i="7"/>
  <c r="G19" i="7" s="1"/>
  <c r="E18" i="7"/>
  <c r="G18" i="7" s="1"/>
  <c r="H19" i="7"/>
  <c r="H18" i="7"/>
  <c r="F18" i="7" l="1"/>
  <c r="F19" i="7"/>
  <c r="I20" i="7"/>
  <c r="H20" i="7"/>
  <c r="G20" i="7"/>
  <c r="E20" i="7"/>
  <c r="D20" i="7"/>
  <c r="C20" i="7"/>
  <c r="B20" i="7"/>
  <c r="F20" i="7" l="1"/>
  <c r="H16" i="7" l="1"/>
  <c r="E16" i="7" s="1"/>
  <c r="H15" i="7"/>
  <c r="E15" i="7" s="1"/>
  <c r="I17" i="7"/>
  <c r="D17" i="7"/>
  <c r="C17" i="7"/>
  <c r="B17" i="7"/>
  <c r="H17" i="7" l="1"/>
  <c r="E17" i="7"/>
  <c r="G15" i="7"/>
  <c r="F15" i="7"/>
  <c r="G16" i="7"/>
  <c r="F16" i="7"/>
  <c r="F17" i="7" s="1"/>
  <c r="H13" i="7"/>
  <c r="I14" i="7"/>
  <c r="D14" i="7"/>
  <c r="C14" i="7"/>
  <c r="B14" i="7"/>
  <c r="H12" i="7"/>
  <c r="E12" i="7"/>
  <c r="F12" i="7" s="1"/>
  <c r="I11" i="7"/>
  <c r="H11" i="7"/>
  <c r="D11" i="7"/>
  <c r="C11" i="7"/>
  <c r="B11" i="7"/>
  <c r="E10" i="7"/>
  <c r="G10" i="7" s="1"/>
  <c r="E9" i="7"/>
  <c r="G9" i="7" s="1"/>
  <c r="E8" i="7"/>
  <c r="F8" i="7" s="1"/>
  <c r="E7" i="7"/>
  <c r="G7" i="7" s="1"/>
  <c r="E6" i="7"/>
  <c r="F6" i="7" s="1"/>
  <c r="G17" i="7" l="1"/>
  <c r="F10" i="7"/>
  <c r="H14" i="7"/>
  <c r="G11" i="7"/>
  <c r="G12" i="7"/>
  <c r="G6" i="7"/>
  <c r="F9" i="7"/>
  <c r="E11" i="7"/>
  <c r="G8" i="7"/>
  <c r="E13" i="7"/>
  <c r="F7" i="7"/>
  <c r="F11" i="7" l="1"/>
  <c r="G13" i="7"/>
  <c r="G14" i="7" s="1"/>
  <c r="F13" i="7"/>
  <c r="F14" i="7" s="1"/>
  <c r="E14" i="7"/>
  <c r="E32" i="6" l="1"/>
  <c r="D32" i="6"/>
  <c r="C32" i="6"/>
  <c r="B32" i="6"/>
  <c r="E24" i="6"/>
  <c r="D24" i="6"/>
  <c r="C24" i="6"/>
  <c r="B24" i="6"/>
  <c r="D29" i="5" l="1"/>
  <c r="C29" i="5"/>
  <c r="B29" i="5"/>
  <c r="D28" i="5"/>
  <c r="C28" i="5"/>
  <c r="B28" i="5"/>
  <c r="F13" i="5"/>
  <c r="E13" i="5"/>
  <c r="D13" i="5"/>
  <c r="C13" i="5"/>
  <c r="B13" i="5"/>
  <c r="F12" i="5"/>
  <c r="E12" i="5"/>
  <c r="D12" i="5"/>
  <c r="C12" i="5"/>
  <c r="B12" i="5"/>
  <c r="F28" i="5" l="1"/>
  <c r="F29" i="5"/>
  <c r="C14" i="5"/>
  <c r="C30" i="5"/>
  <c r="D30" i="5"/>
  <c r="G13" i="5"/>
  <c r="F14" i="5"/>
  <c r="D14" i="5"/>
  <c r="G12" i="5"/>
  <c r="E14" i="5"/>
  <c r="B14" i="5"/>
  <c r="B30" i="5"/>
  <c r="F30" i="5" l="1"/>
  <c r="G14" i="5"/>
  <c r="E37" i="1"/>
  <c r="E10" i="3"/>
  <c r="G10" i="3" s="1"/>
  <c r="E9" i="3"/>
  <c r="G9" i="3" s="1"/>
  <c r="E8" i="3"/>
  <c r="G8" i="3" s="1"/>
  <c r="E7" i="3"/>
  <c r="G7" i="3" s="1"/>
  <c r="E6" i="3"/>
  <c r="G6" i="3" s="1"/>
  <c r="E13" i="3" l="1"/>
  <c r="G13" i="3" s="1"/>
  <c r="E12" i="3"/>
  <c r="G12" i="3" s="1"/>
  <c r="E40" i="1" l="1"/>
  <c r="F40" i="1" s="1"/>
  <c r="E38" i="1"/>
  <c r="G38" i="1" s="1"/>
  <c r="G40" i="1" l="1"/>
  <c r="F38" i="1"/>
  <c r="I14" i="3" l="1"/>
  <c r="H14" i="3"/>
  <c r="D14" i="3"/>
  <c r="C14" i="3"/>
  <c r="B14" i="3"/>
  <c r="F13" i="3"/>
  <c r="I11" i="3"/>
  <c r="H11" i="3"/>
  <c r="D11" i="3"/>
  <c r="C11" i="3"/>
  <c r="B11" i="3"/>
  <c r="E11" i="3"/>
  <c r="F8" i="3"/>
  <c r="F7" i="3"/>
  <c r="E36" i="1"/>
  <c r="G36" i="1" s="1"/>
  <c r="E35" i="1"/>
  <c r="F35" i="1" s="1"/>
  <c r="E34" i="1"/>
  <c r="F34" i="1" s="1"/>
  <c r="E33" i="1"/>
  <c r="G33" i="1" s="1"/>
  <c r="E32" i="1"/>
  <c r="G32" i="1" s="1"/>
  <c r="E31" i="1"/>
  <c r="G31" i="1" s="1"/>
  <c r="E30" i="1"/>
  <c r="G30" i="1" s="1"/>
  <c r="E29" i="1"/>
  <c r="F29" i="1" s="1"/>
  <c r="E28" i="1"/>
  <c r="G28" i="1" s="1"/>
  <c r="E27" i="1"/>
  <c r="F27" i="1" s="1"/>
  <c r="E26" i="1"/>
  <c r="F26" i="1" s="1"/>
  <c r="E25" i="1"/>
  <c r="F25" i="1" s="1"/>
  <c r="E24" i="1"/>
  <c r="G24" i="1" s="1"/>
  <c r="E23" i="1"/>
  <c r="F23" i="1" s="1"/>
  <c r="E22" i="1"/>
  <c r="F22" i="1" s="1"/>
  <c r="E21" i="1"/>
  <c r="G21" i="1" s="1"/>
  <c r="E20" i="1"/>
  <c r="G20" i="1" s="1"/>
  <c r="E19" i="1"/>
  <c r="F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G22" i="1" l="1"/>
  <c r="F36" i="1"/>
  <c r="G27" i="1"/>
  <c r="F14" i="1"/>
  <c r="G19" i="1"/>
  <c r="F28" i="1"/>
  <c r="G25" i="1"/>
  <c r="F30" i="1"/>
  <c r="G37" i="1"/>
  <c r="F37" i="1"/>
  <c r="F17" i="1"/>
  <c r="G35" i="1"/>
  <c r="F33" i="1"/>
  <c r="F20" i="1"/>
  <c r="G14" i="3"/>
  <c r="F10" i="3"/>
  <c r="G11" i="3"/>
  <c r="F12" i="3"/>
  <c r="F14" i="3" s="1"/>
  <c r="F6" i="3"/>
  <c r="E14" i="3"/>
  <c r="F9" i="3"/>
  <c r="F12" i="1"/>
  <c r="F15" i="1"/>
  <c r="F31" i="1"/>
  <c r="F18" i="1"/>
  <c r="G23" i="1"/>
  <c r="F13" i="1"/>
  <c r="F21" i="1"/>
  <c r="G26" i="1"/>
  <c r="F16" i="1"/>
  <c r="F24" i="1"/>
  <c r="G29" i="1"/>
  <c r="F32" i="1"/>
  <c r="G34" i="1"/>
  <c r="F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B186" authorId="0" shapeId="0" xr:uid="{3562AE2F-C7E8-4244-9715-37C240A2DE17}">
      <text>
        <r>
          <rPr>
            <sz val="9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</commentList>
</comments>
</file>

<file path=xl/sharedStrings.xml><?xml version="1.0" encoding="utf-8"?>
<sst xmlns="http://schemas.openxmlformats.org/spreadsheetml/2006/main" count="238" uniqueCount="121">
  <si>
    <t>Produktion</t>
  </si>
  <si>
    <t>Import</t>
  </si>
  <si>
    <t>Export</t>
  </si>
  <si>
    <t>Totalkonsumtion</t>
  </si>
  <si>
    <t>Svensk marknadsandel</t>
  </si>
  <si>
    <t>Totalkonsumtion kg/capita</t>
  </si>
  <si>
    <t>Hemslakt</t>
  </si>
  <si>
    <t>Befolkning</t>
  </si>
  <si>
    <t>Källa: Jordbruksverket och Statistiska centralbyrån</t>
  </si>
  <si>
    <t xml:space="preserve">Information om beräkningen finns under fliken "Helårsbalans". </t>
  </si>
  <si>
    <t>År</t>
  </si>
  <si>
    <t>2021 jan-mar</t>
  </si>
  <si>
    <t>2021 jan-jun</t>
  </si>
  <si>
    <t>2021 jan-sep</t>
  </si>
  <si>
    <t>2021 jan-dec</t>
  </si>
  <si>
    <t>Totalt</t>
  </si>
  <si>
    <t>Nya Zeeland</t>
  </si>
  <si>
    <t>Tyskland</t>
  </si>
  <si>
    <t>Övriga</t>
  </si>
  <si>
    <t>Danmark</t>
  </si>
  <si>
    <t>Produktkategori</t>
  </si>
  <si>
    <t>2021</t>
  </si>
  <si>
    <t>Förändring föregående år</t>
  </si>
  <si>
    <t>Total import</t>
  </si>
  <si>
    <t>2019</t>
  </si>
  <si>
    <t>2020</t>
  </si>
  <si>
    <t>Finland</t>
  </si>
  <si>
    <t>Irland</t>
  </si>
  <si>
    <t>Nederländerna</t>
  </si>
  <si>
    <t>Förändring 21/20</t>
  </si>
  <si>
    <t>2022 jan-mar</t>
  </si>
  <si>
    <t>Förändring Q1 22/21</t>
  </si>
  <si>
    <t>2022 jan-jun</t>
  </si>
  <si>
    <t>Förändring Q1-2 22/21</t>
  </si>
  <si>
    <t>2022 jan-sep</t>
  </si>
  <si>
    <t>Förändring Q1-3 22/21</t>
  </si>
  <si>
    <t>2022 jan-dec</t>
  </si>
  <si>
    <t>Förändring Q1-4 22/21</t>
  </si>
  <si>
    <t>Fårkött med ben</t>
  </si>
  <si>
    <t>Benfritt fårkött</t>
  </si>
  <si>
    <t>Beredda fårköttsprodukter</t>
  </si>
  <si>
    <t>2022</t>
  </si>
  <si>
    <t>Totalt 2022</t>
  </si>
  <si>
    <t>2023 jan-mar</t>
  </si>
  <si>
    <t>2023 jan-jun</t>
  </si>
  <si>
    <t>2023 jan-sep</t>
  </si>
  <si>
    <t>2023 jan-dec</t>
  </si>
  <si>
    <t>Förändring 22/21</t>
  </si>
  <si>
    <t>Förändring Q1 23/22</t>
  </si>
  <si>
    <t>Förändring Q1-2 23/22</t>
  </si>
  <si>
    <t>Förändring Q1-3 23/22</t>
  </si>
  <si>
    <t>Förändring Q1-4 23/22</t>
  </si>
  <si>
    <t>Totalkonsumtionen i kg/capita är framräknad genom att dividera summan för riket med ett snitt av befolkningen aktuell period.</t>
  </si>
  <si>
    <t xml:space="preserve">I balansen är handeln omräknad till slaktkroppsekvivalenter via viktningstal för att möjliggöra en jämförelse med produktionen i slaktad vikt. </t>
  </si>
  <si>
    <t xml:space="preserve">Totalkonsumtionen är framräknad som produktion+import-export. För helår visas den officiella siffran för totalkonsumtionen medan den baseras på en inofficiell beräkning för kvartal i kommande flikar.  </t>
  </si>
  <si>
    <t xml:space="preserve">Hemslakten på gårdar beräknas enligt en schablon och ingår i Jordbruksverkets konsumtionsberäkningar. För fårkött är formeln realtivt komplicerad och bygger på värden både för lamm och får i antal och slaktvikt. I kvartalsstatistiken baseras siffran för hemslakt på förra årets nivå. Hemslakten av får och lamm före 2009 antas vara på samma nivå som 2009. </t>
  </si>
  <si>
    <r>
      <t>Bra att veta om beräkningen</t>
    </r>
    <r>
      <rPr>
        <sz val="12"/>
        <color rgb="FF000000"/>
        <rFont val="Arial"/>
        <family val="2"/>
        <scheme val="minor"/>
      </rPr>
      <t xml:space="preserve"> </t>
    </r>
  </si>
  <si>
    <t>Svensk marknadsandel är samma sak som försörjningsförmåga och beräknas genom att dividera produktionen med totalkonsumtionen. Det visar hur stor andel av efterfrågan i landet som skulle kunna tillgodoses av inhemskt producerat fårkött.</t>
  </si>
  <si>
    <t>2023</t>
  </si>
  <si>
    <t>Totalt 2023</t>
  </si>
  <si>
    <t>Import av fårkött till Sverige per land, ton slaktad vikt</t>
  </si>
  <si>
    <t>Export av fårkött till Sverige per land, ton slaktad vikt</t>
  </si>
  <si>
    <t>Svensk marknadsbalans fårkött, ton slaktad vikt</t>
  </si>
  <si>
    <t>Import, ton slaktad vikt</t>
  </si>
  <si>
    <t>Export, ton slaktad vikt</t>
  </si>
  <si>
    <t>Varuimport per land, ton</t>
  </si>
  <si>
    <t>02041000</t>
  </si>
  <si>
    <t>02042100</t>
  </si>
  <si>
    <t>02042210</t>
  </si>
  <si>
    <t>02042230</t>
  </si>
  <si>
    <t>02042250</t>
  </si>
  <si>
    <t>02042290</t>
  </si>
  <si>
    <t>02042300</t>
  </si>
  <si>
    <t>02043000</t>
  </si>
  <si>
    <t>02044100</t>
  </si>
  <si>
    <t>02044210</t>
  </si>
  <si>
    <t>02044230</t>
  </si>
  <si>
    <t>02044250</t>
  </si>
  <si>
    <t>02044290</t>
  </si>
  <si>
    <t>02044310</t>
  </si>
  <si>
    <t>02044390</t>
  </si>
  <si>
    <t>02109011</t>
  </si>
  <si>
    <t>02109019</t>
  </si>
  <si>
    <t>02109921</t>
  </si>
  <si>
    <t>02109929</t>
  </si>
  <si>
    <t>16029072</t>
  </si>
  <si>
    <t>16029076</t>
  </si>
  <si>
    <t>16029091</t>
  </si>
  <si>
    <t>Totalt per land</t>
  </si>
  <si>
    <t>Belgien</t>
  </si>
  <si>
    <t>Spanien</t>
  </si>
  <si>
    <t>Chile</t>
  </si>
  <si>
    <t>Litauen</t>
  </si>
  <si>
    <t>Storbritannien</t>
  </si>
  <si>
    <t>Frankrike</t>
  </si>
  <si>
    <t>Island</t>
  </si>
  <si>
    <t>Norge</t>
  </si>
  <si>
    <t>Italien</t>
  </si>
  <si>
    <t>Varuexport per land, ton</t>
  </si>
  <si>
    <t xml:space="preserve">Hela och halva slaktkroppar av lamm, färskt eller kylt </t>
  </si>
  <si>
    <t xml:space="preserve">Hela och halva slaktkroppar av får, färskt eller kylt (exkl. lamm) </t>
  </si>
  <si>
    <t xml:space="preserve">Korta framkvartsparter av får, färskt eller kylt </t>
  </si>
  <si>
    <t xml:space="preserve">Chines and/or best ends enkel-dubbelrygg hela och halva ryggstycken och/eller lårändar av får, färska eller kylda </t>
  </si>
  <si>
    <t xml:space="preserve">Chines and/or best ends dubbelrygg hela eller halva bakstycken av får, färska eller kylda </t>
  </si>
  <si>
    <t xml:space="preserve">Styckningsdelar av får, med ben, färska eller kylda (exkl. hela och halva slaktkroppar, korta framkvartsparter, chines and/or best ends enkel-dubbelrygg hela och halva ryggstycken och/eller lårändar, culotte hela och halva bakstycken) </t>
  </si>
  <si>
    <t xml:space="preserve">Kött av får, benfritt, färska eller kylda </t>
  </si>
  <si>
    <t xml:space="preserve">Hela och halva slaktkroppar av lamm, frysta </t>
  </si>
  <si>
    <t xml:space="preserve">Hela och halva slaktkroppar av får, frysta (exkl. lamm) </t>
  </si>
  <si>
    <t xml:space="preserve">Framkvartsparter av får, korta, frysta </t>
  </si>
  <si>
    <t xml:space="preserve">Chines and/or best ends enkel-dubbelrygg hela och halva ryggstycken och/eller lårändar av får, frysta </t>
  </si>
  <si>
    <t xml:space="preserve">Culotte hela och halva bakstycken av får, frysta </t>
  </si>
  <si>
    <t xml:space="preserve">Styckningsdelar av får, med ben, frysta (exkl. hela och halva slaktkroppar, korta framkvartsparter, chines and/or best ends dubbelrygg hela och halva ryggstycken och/eller lårändar, culotte hela och halva bakstycken, med ben) </t>
  </si>
  <si>
    <t xml:space="preserve">Kött av lamm, benfritt, fryst </t>
  </si>
  <si>
    <t xml:space="preserve">Kött av får, benfritt, fryst (exkl. lamm) </t>
  </si>
  <si>
    <t xml:space="preserve">Kött av får och getter, med ben, saltat, i saltlake, torkat eller rökt </t>
  </si>
  <si>
    <t xml:space="preserve">Kött av får och getter, benfritt, saltat, i saltlake, torkat eller rökt </t>
  </si>
  <si>
    <t>Varor av kött eller slaktbiprodukter av får, beredda eller konserverade, inte kokta eller på annat sätt värmebehandlade; blandningar av sådant kött eller slaktbiprodukter med kokt eller på annat sätt värmebehandlat kött eller slaktbiprodukter (exkl. korva r och liknande varor samt beredda varor av lever)</t>
  </si>
  <si>
    <t>Varor av kött eller slaktbiprodukter av får, beredda eller konserverade, kokta eller på annat sätt värmebehandlade (exkl. korvar och liknande varor, homogeniserade beredningar som föreligger i detaljhandelsförpackningar, med en nettovikt av &lt;= 250 g, för  försäljning som barnmat eller för dietiskt ändamål, beredda varor av lever samt extrakter och saft av kött)</t>
  </si>
  <si>
    <t>Varor av kött eller slaktbiprodukter av får, beredda eller konserverade (exkl. korvar och liknande varor, homogeniserade beredningar som föreligger i detaljhandelsförpackningar, med en nettovikt av &lt;= 250 g, för försäljning som barnmat eller för dietiskt  ändamål, beredda varor av lever)</t>
  </si>
  <si>
    <t>Förklaring KN-nummer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</si>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</sst>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1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i/>
      <sz val="12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1" fillId="0" borderId="0" xfId="0" applyFont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2" fontId="0" fillId="0" borderId="0" xfId="1" applyNumberFormat="1" applyFont="1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3" fontId="0" fillId="0" borderId="0" xfId="0" applyNumberFormat="1" applyFont="1" applyFill="1" applyProtection="1"/>
    <xf numFmtId="0" fontId="7" fillId="0" borderId="0" xfId="0" applyFont="1" applyFill="1" applyProtection="1"/>
    <xf numFmtId="164" fontId="6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Protection="1"/>
    <xf numFmtId="0" fontId="8" fillId="0" borderId="0" xfId="0" applyFont="1"/>
    <xf numFmtId="0" fontId="0" fillId="0" borderId="0" xfId="0" applyFont="1"/>
    <xf numFmtId="49" fontId="2" fillId="0" borderId="0" xfId="0" applyNumberFormat="1" applyFont="1" applyFill="1" applyProtection="1"/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3" fontId="10" fillId="2" borderId="3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Alignment="1" applyProtection="1">
      <alignment horizontal="center"/>
      <protection locked="0"/>
    </xf>
    <xf numFmtId="3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5" borderId="0" xfId="0" applyFont="1" applyFill="1"/>
    <xf numFmtId="3" fontId="9" fillId="5" borderId="0" xfId="0" applyNumberFormat="1" applyFont="1" applyFill="1"/>
    <xf numFmtId="0" fontId="2" fillId="5" borderId="0" xfId="0" applyFont="1" applyFill="1"/>
    <xf numFmtId="3" fontId="2" fillId="5" borderId="0" xfId="0" applyNumberFormat="1" applyFont="1" applyFill="1"/>
    <xf numFmtId="0" fontId="9" fillId="4" borderId="0" xfId="0" applyFont="1" applyFill="1"/>
    <xf numFmtId="1" fontId="9" fillId="4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0" fontId="9" fillId="0" borderId="0" xfId="0" applyFont="1" applyFill="1"/>
    <xf numFmtId="0" fontId="9" fillId="0" borderId="0" xfId="0" applyFont="1" applyFill="1" applyProtection="1"/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Protection="1"/>
    <xf numFmtId="3" fontId="10" fillId="6" borderId="0" xfId="0" applyNumberFormat="1" applyFont="1" applyFill="1" applyBorder="1" applyAlignment="1" applyProtection="1">
      <alignment horizontal="right"/>
    </xf>
    <xf numFmtId="49" fontId="2" fillId="3" borderId="0" xfId="0" applyNumberFormat="1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3" fontId="9" fillId="5" borderId="0" xfId="0" applyNumberFormat="1" applyFont="1" applyFill="1" applyBorder="1"/>
    <xf numFmtId="0" fontId="8" fillId="3" borderId="0" xfId="0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49" fontId="11" fillId="3" borderId="3" xfId="0" applyNumberFormat="1" applyFont="1" applyFill="1" applyBorder="1" applyAlignment="1" applyProtection="1">
      <alignment wrapText="1"/>
    </xf>
    <xf numFmtId="164" fontId="12" fillId="3" borderId="3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 applyProtection="1">
      <alignment wrapText="1"/>
    </xf>
    <xf numFmtId="164" fontId="12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Protection="1"/>
    <xf numFmtId="49" fontId="9" fillId="4" borderId="0" xfId="0" applyNumberFormat="1" applyFont="1" applyFill="1" applyBorder="1" applyProtection="1"/>
    <xf numFmtId="3" fontId="10" fillId="4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Protection="1"/>
    <xf numFmtId="3" fontId="9" fillId="7" borderId="0" xfId="0" applyNumberFormat="1" applyFont="1" applyFill="1" applyBorder="1"/>
    <xf numFmtId="0" fontId="5" fillId="0" borderId="0" xfId="0" applyFont="1"/>
    <xf numFmtId="0" fontId="13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1" fontId="10" fillId="6" borderId="0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164" fontId="10" fillId="6" borderId="0" xfId="0" applyNumberFormat="1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4" fontId="13" fillId="6" borderId="4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3" fontId="9" fillId="7" borderId="0" xfId="0" applyNumberFormat="1" applyFont="1" applyFill="1" applyAlignment="1">
      <alignment horizontal="center"/>
    </xf>
    <xf numFmtId="3" fontId="10" fillId="7" borderId="0" xfId="0" applyNumberFormat="1" applyFont="1" applyFill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2" fontId="9" fillId="7" borderId="0" xfId="0" applyNumberFormat="1" applyFont="1" applyFill="1" applyAlignment="1">
      <alignment horizontal="center"/>
    </xf>
    <xf numFmtId="3" fontId="9" fillId="7" borderId="0" xfId="0" applyNumberFormat="1" applyFont="1" applyFill="1" applyBorder="1" applyAlignment="1">
      <alignment horizontal="center"/>
    </xf>
    <xf numFmtId="2" fontId="10" fillId="7" borderId="0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164" fontId="13" fillId="7" borderId="4" xfId="0" applyNumberFormat="1" applyFont="1" applyFill="1" applyBorder="1" applyAlignment="1">
      <alignment horizontal="center" vertical="center" wrapText="1"/>
    </xf>
    <xf numFmtId="164" fontId="13" fillId="7" borderId="6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3" fontId="9" fillId="8" borderId="0" xfId="0" applyNumberFormat="1" applyFont="1" applyFill="1" applyAlignment="1">
      <alignment horizontal="center"/>
    </xf>
    <xf numFmtId="3" fontId="10" fillId="8" borderId="0" xfId="0" applyNumberFormat="1" applyFont="1" applyFill="1" applyAlignment="1">
      <alignment horizontal="center" vertical="center" wrapText="1"/>
    </xf>
    <xf numFmtId="3" fontId="10" fillId="8" borderId="0" xfId="0" applyNumberFormat="1" applyFont="1" applyFill="1" applyBorder="1" applyAlignment="1">
      <alignment horizontal="center"/>
    </xf>
    <xf numFmtId="164" fontId="10" fillId="8" borderId="0" xfId="0" applyNumberFormat="1" applyFont="1" applyFill="1" applyBorder="1" applyAlignment="1">
      <alignment horizontal="center"/>
    </xf>
    <xf numFmtId="2" fontId="9" fillId="8" borderId="0" xfId="0" applyNumberFormat="1" applyFont="1" applyFill="1" applyAlignment="1">
      <alignment horizontal="center"/>
    </xf>
    <xf numFmtId="3" fontId="9" fillId="8" borderId="0" xfId="0" applyNumberFormat="1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 wrapText="1"/>
    </xf>
    <xf numFmtId="164" fontId="13" fillId="8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0" xfId="0" applyNumberFormat="1" applyFont="1" applyFill="1" applyProtection="1"/>
    <xf numFmtId="0" fontId="17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18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1" fillId="0" borderId="0" xfId="2"/>
    <xf numFmtId="0" fontId="16" fillId="0" borderId="0" xfId="2" applyFont="1"/>
    <xf numFmtId="0" fontId="2" fillId="0" borderId="0" xfId="2" applyFont="1"/>
    <xf numFmtId="0" fontId="20" fillId="0" borderId="0" xfId="0" applyNumberFormat="1" applyFont="1" applyFill="1" applyAlignment="1" applyProtection="1"/>
    <xf numFmtId="3" fontId="0" fillId="0" borderId="0" xfId="0" applyNumberFormat="1" applyFill="1" applyAlignment="1" applyProtection="1"/>
    <xf numFmtId="3" fontId="21" fillId="2" borderId="0" xfId="0" applyNumberFormat="1" applyFont="1" applyFill="1" applyAlignment="1">
      <alignment horizontal="center"/>
    </xf>
    <xf numFmtId="3" fontId="21" fillId="6" borderId="0" xfId="0" applyNumberFormat="1" applyFont="1" applyFill="1" applyAlignment="1">
      <alignment horizontal="center"/>
    </xf>
    <xf numFmtId="3" fontId="21" fillId="6" borderId="5" xfId="0" applyNumberFormat="1" applyFont="1" applyFill="1" applyBorder="1" applyAlignment="1">
      <alignment horizontal="center"/>
    </xf>
    <xf numFmtId="3" fontId="21" fillId="7" borderId="0" xfId="0" applyNumberFormat="1" applyFont="1" applyFill="1" applyBorder="1" applyAlignment="1">
      <alignment horizontal="center"/>
    </xf>
    <xf numFmtId="3" fontId="21" fillId="7" borderId="5" xfId="0" applyNumberFormat="1" applyFont="1" applyFill="1" applyBorder="1" applyAlignment="1">
      <alignment horizontal="center"/>
    </xf>
    <xf numFmtId="3" fontId="21" fillId="8" borderId="0" xfId="0" applyNumberFormat="1" applyFont="1" applyFill="1" applyAlignment="1">
      <alignment horizontal="center"/>
    </xf>
    <xf numFmtId="3" fontId="21" fillId="8" borderId="5" xfId="0" applyNumberFormat="1" applyFont="1" applyFill="1" applyBorder="1" applyAlignment="1">
      <alignment horizontal="center"/>
    </xf>
    <xf numFmtId="3" fontId="21" fillId="3" borderId="0" xfId="0" applyNumberFormat="1" applyFont="1" applyFill="1" applyAlignment="1">
      <alignment horizontal="center"/>
    </xf>
    <xf numFmtId="3" fontId="21" fillId="3" borderId="5" xfId="0" applyNumberFormat="1" applyFont="1" applyFill="1" applyBorder="1" applyAlignment="1">
      <alignment horizontal="center"/>
    </xf>
    <xf numFmtId="3" fontId="21" fillId="8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" fontId="9" fillId="7" borderId="0" xfId="0" applyNumberFormat="1" applyFont="1" applyFill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 vertical="center" wrapText="1"/>
    </xf>
    <xf numFmtId="1" fontId="9" fillId="8" borderId="0" xfId="0" applyNumberFormat="1" applyFont="1" applyFill="1" applyAlignment="1">
      <alignment horizontal="center"/>
    </xf>
    <xf numFmtId="164" fontId="4" fillId="8" borderId="4" xfId="1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center"/>
    </xf>
    <xf numFmtId="3" fontId="21" fillId="2" borderId="5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B9428448-5BE6-4C87-B824-9C62A557DEE9}"/>
    <cellStyle name="Procent" xfId="1" builtinId="5"/>
  </cellStyles>
  <dxfs count="127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Svensk marknadsbalans fårkött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Helårsbalans!$B$11</c:f>
              <c:strCache>
                <c:ptCount val="1"/>
                <c:pt idx="0">
                  <c:v>Produktion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Helårsbalans!$A$13:$A$41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Helårsbalans!$B$13:$B$41</c:f>
              <c:numCache>
                <c:formatCode>#,##0</c:formatCode>
                <c:ptCount val="29"/>
                <c:pt idx="0">
                  <c:v>3490</c:v>
                </c:pt>
                <c:pt idx="1">
                  <c:v>3650</c:v>
                </c:pt>
                <c:pt idx="2">
                  <c:v>3513</c:v>
                </c:pt>
                <c:pt idx="3">
                  <c:v>3489</c:v>
                </c:pt>
                <c:pt idx="4">
                  <c:v>3661</c:v>
                </c:pt>
                <c:pt idx="5">
                  <c:v>3917</c:v>
                </c:pt>
                <c:pt idx="6">
                  <c:v>3843</c:v>
                </c:pt>
                <c:pt idx="7">
                  <c:v>3856</c:v>
                </c:pt>
                <c:pt idx="8">
                  <c:v>3749</c:v>
                </c:pt>
                <c:pt idx="9">
                  <c:v>3802</c:v>
                </c:pt>
                <c:pt idx="10">
                  <c:v>4067</c:v>
                </c:pt>
                <c:pt idx="11">
                  <c:v>4205</c:v>
                </c:pt>
                <c:pt idx="12">
                  <c:v>4603</c:v>
                </c:pt>
                <c:pt idx="13">
                  <c:v>4630</c:v>
                </c:pt>
                <c:pt idx="14">
                  <c:v>5063</c:v>
                </c:pt>
                <c:pt idx="15">
                  <c:v>4993</c:v>
                </c:pt>
                <c:pt idx="16">
                  <c:v>5068</c:v>
                </c:pt>
                <c:pt idx="17">
                  <c:v>5030.1260000000002</c:v>
                </c:pt>
                <c:pt idx="18">
                  <c:v>4890</c:v>
                </c:pt>
                <c:pt idx="19">
                  <c:v>5090</c:v>
                </c:pt>
                <c:pt idx="20">
                  <c:v>5120</c:v>
                </c:pt>
                <c:pt idx="21">
                  <c:v>5040</c:v>
                </c:pt>
                <c:pt idx="22">
                  <c:v>5260</c:v>
                </c:pt>
                <c:pt idx="23">
                  <c:v>5600</c:v>
                </c:pt>
                <c:pt idx="24">
                  <c:v>5090</c:v>
                </c:pt>
                <c:pt idx="25">
                  <c:v>4860</c:v>
                </c:pt>
                <c:pt idx="26">
                  <c:v>4720</c:v>
                </c:pt>
                <c:pt idx="27">
                  <c:v>4670</c:v>
                </c:pt>
                <c:pt idx="28">
                  <c:v>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Helårsbalans!$C$11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Helårsbalans!$A$13:$A$41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Helårsbalans!$C$13:$C$41</c:f>
              <c:numCache>
                <c:formatCode>#,##0</c:formatCode>
                <c:ptCount val="29"/>
                <c:pt idx="0">
                  <c:v>3055</c:v>
                </c:pt>
                <c:pt idx="1">
                  <c:v>3232.666666666667</c:v>
                </c:pt>
                <c:pt idx="2">
                  <c:v>3559.3333333333335</c:v>
                </c:pt>
                <c:pt idx="3">
                  <c:v>3766</c:v>
                </c:pt>
                <c:pt idx="4">
                  <c:v>4447</c:v>
                </c:pt>
                <c:pt idx="5">
                  <c:v>4278.666666666667</c:v>
                </c:pt>
                <c:pt idx="6">
                  <c:v>5168.3333333333339</c:v>
                </c:pt>
                <c:pt idx="7">
                  <c:v>4842.666666666667</c:v>
                </c:pt>
                <c:pt idx="8">
                  <c:v>5797.666666666667</c:v>
                </c:pt>
                <c:pt idx="9">
                  <c:v>4940.0000000000009</c:v>
                </c:pt>
                <c:pt idx="10">
                  <c:v>6573</c:v>
                </c:pt>
                <c:pt idx="11">
                  <c:v>7619.0000000000009</c:v>
                </c:pt>
                <c:pt idx="12">
                  <c:v>7673.333333333333</c:v>
                </c:pt>
                <c:pt idx="13">
                  <c:v>8530.6666666666679</c:v>
                </c:pt>
                <c:pt idx="14">
                  <c:v>9768</c:v>
                </c:pt>
                <c:pt idx="15">
                  <c:v>8205</c:v>
                </c:pt>
                <c:pt idx="16">
                  <c:v>9366.6666666666679</c:v>
                </c:pt>
                <c:pt idx="17">
                  <c:v>9897.2999999999993</c:v>
                </c:pt>
                <c:pt idx="18">
                  <c:v>10720.7</c:v>
                </c:pt>
                <c:pt idx="19">
                  <c:v>11535.7</c:v>
                </c:pt>
                <c:pt idx="20">
                  <c:v>12171</c:v>
                </c:pt>
                <c:pt idx="21">
                  <c:v>13259.3</c:v>
                </c:pt>
                <c:pt idx="22">
                  <c:v>13680.7</c:v>
                </c:pt>
                <c:pt idx="23">
                  <c:v>13104.7</c:v>
                </c:pt>
                <c:pt idx="24">
                  <c:v>11925</c:v>
                </c:pt>
                <c:pt idx="25">
                  <c:v>12153</c:v>
                </c:pt>
                <c:pt idx="26">
                  <c:v>10504</c:v>
                </c:pt>
                <c:pt idx="27">
                  <c:v>11629.3</c:v>
                </c:pt>
                <c:pt idx="28">
                  <c:v>11725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Helårsbalans!$D$11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rgbClr val="93C01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Helårsbalans!$A$13:$A$41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Helårsbalans!$D$13:$D$41</c:f>
              <c:numCache>
                <c:formatCode>#,##0</c:formatCode>
                <c:ptCount val="29"/>
                <c:pt idx="0">
                  <c:v>695.33333333333337</c:v>
                </c:pt>
                <c:pt idx="1">
                  <c:v>182.66666666666669</c:v>
                </c:pt>
                <c:pt idx="2">
                  <c:v>160.00000000000003</c:v>
                </c:pt>
                <c:pt idx="3">
                  <c:v>68.333333333333329</c:v>
                </c:pt>
                <c:pt idx="4">
                  <c:v>106.33333333333334</c:v>
                </c:pt>
                <c:pt idx="5">
                  <c:v>227</c:v>
                </c:pt>
                <c:pt idx="6">
                  <c:v>153.33333333333334</c:v>
                </c:pt>
                <c:pt idx="7">
                  <c:v>166.66666666666666</c:v>
                </c:pt>
                <c:pt idx="8">
                  <c:v>181.33333333333334</c:v>
                </c:pt>
                <c:pt idx="9">
                  <c:v>245.00000000000003</c:v>
                </c:pt>
                <c:pt idx="10">
                  <c:v>474.66666666666669</c:v>
                </c:pt>
                <c:pt idx="11">
                  <c:v>390.66666666666674</c:v>
                </c:pt>
                <c:pt idx="12">
                  <c:v>492.66666666666674</c:v>
                </c:pt>
                <c:pt idx="13">
                  <c:v>495.00000000000006</c:v>
                </c:pt>
                <c:pt idx="14">
                  <c:v>245.66666666666669</c:v>
                </c:pt>
                <c:pt idx="15">
                  <c:v>226.33333333333334</c:v>
                </c:pt>
                <c:pt idx="16">
                  <c:v>201.666666666667</c:v>
                </c:pt>
                <c:pt idx="17">
                  <c:v>196.3</c:v>
                </c:pt>
                <c:pt idx="18">
                  <c:v>204.3</c:v>
                </c:pt>
                <c:pt idx="19">
                  <c:v>370.3</c:v>
                </c:pt>
                <c:pt idx="20">
                  <c:v>524.70000000000005</c:v>
                </c:pt>
                <c:pt idx="21">
                  <c:v>296.7</c:v>
                </c:pt>
                <c:pt idx="22">
                  <c:v>243</c:v>
                </c:pt>
                <c:pt idx="23">
                  <c:v>196.7</c:v>
                </c:pt>
                <c:pt idx="24">
                  <c:v>158</c:v>
                </c:pt>
                <c:pt idx="25">
                  <c:v>147.69999999999999</c:v>
                </c:pt>
                <c:pt idx="26">
                  <c:v>158.69999999999999</c:v>
                </c:pt>
                <c:pt idx="27">
                  <c:v>203.3</c:v>
                </c:pt>
                <c:pt idx="28">
                  <c:v>200.3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Helårsbalans!$E$11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Helårsbalans!$A$13:$A$41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Helårsbalans!$E$13:$E$41</c:f>
              <c:numCache>
                <c:formatCode>#,##0</c:formatCode>
                <c:ptCount val="29"/>
                <c:pt idx="0">
                  <c:v>6275.666666666667</c:v>
                </c:pt>
                <c:pt idx="1">
                  <c:v>7126</c:v>
                </c:pt>
                <c:pt idx="2">
                  <c:v>7338.3333333333339</c:v>
                </c:pt>
                <c:pt idx="3">
                  <c:v>7612.666666666667</c:v>
                </c:pt>
                <c:pt idx="4">
                  <c:v>8427.6666666666661</c:v>
                </c:pt>
                <c:pt idx="5">
                  <c:v>8394.6666666666679</c:v>
                </c:pt>
                <c:pt idx="6">
                  <c:v>9284</c:v>
                </c:pt>
                <c:pt idx="7">
                  <c:v>8958.0000000000018</c:v>
                </c:pt>
                <c:pt idx="8">
                  <c:v>9791.3333333333339</c:v>
                </c:pt>
                <c:pt idx="9">
                  <c:v>8923</c:v>
                </c:pt>
                <c:pt idx="10">
                  <c:v>10591.333333333334</c:v>
                </c:pt>
                <c:pt idx="11">
                  <c:v>11859.333333333334</c:v>
                </c:pt>
                <c:pt idx="12">
                  <c:v>12209.666666666666</c:v>
                </c:pt>
                <c:pt idx="13">
                  <c:v>13091.666666666668</c:v>
                </c:pt>
                <c:pt idx="14">
                  <c:v>15011.333333333334</c:v>
                </c:pt>
                <c:pt idx="15">
                  <c:v>13436.666666666666</c:v>
                </c:pt>
                <c:pt idx="16">
                  <c:v>14728</c:v>
                </c:pt>
                <c:pt idx="17">
                  <c:v>15218.126</c:v>
                </c:pt>
                <c:pt idx="18">
                  <c:v>15880.400000000001</c:v>
                </c:pt>
                <c:pt idx="19">
                  <c:v>16720.400000000001</c:v>
                </c:pt>
                <c:pt idx="20">
                  <c:v>17242.3</c:v>
                </c:pt>
                <c:pt idx="21">
                  <c:v>18469.599999999999</c:v>
                </c:pt>
                <c:pt idx="22">
                  <c:v>19151.7</c:v>
                </c:pt>
                <c:pt idx="23">
                  <c:v>18911</c:v>
                </c:pt>
                <c:pt idx="24">
                  <c:v>17301</c:v>
                </c:pt>
                <c:pt idx="25">
                  <c:v>17288.3</c:v>
                </c:pt>
                <c:pt idx="26">
                  <c:v>15520.3</c:v>
                </c:pt>
                <c:pt idx="27">
                  <c:v>16520</c:v>
                </c:pt>
                <c:pt idx="28">
                  <c:v>16647.7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4"/>
          <c:order val="4"/>
          <c:tx>
            <c:strRef>
              <c:f>Helårsbalans!$F$11</c:f>
              <c:strCache>
                <c:ptCount val="1"/>
                <c:pt idx="0">
                  <c:v>Svensk marknadsandel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Helårsbalans!$A$13:$A$41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Helårsbalans!$F$13:$F$41</c:f>
              <c:numCache>
                <c:formatCode>0.0%</c:formatCode>
                <c:ptCount val="29"/>
                <c:pt idx="0">
                  <c:v>0.5561162160726616</c:v>
                </c:pt>
                <c:pt idx="1">
                  <c:v>0.51220881279820374</c:v>
                </c:pt>
                <c:pt idx="2">
                  <c:v>0.47871905518964336</c:v>
                </c:pt>
                <c:pt idx="3">
                  <c:v>0.45831508888694278</c:v>
                </c:pt>
                <c:pt idx="4">
                  <c:v>0.43440256298698732</c:v>
                </c:pt>
                <c:pt idx="5">
                  <c:v>0.4666057814485387</c:v>
                </c:pt>
                <c:pt idx="6">
                  <c:v>0.41393795777682035</c:v>
                </c:pt>
                <c:pt idx="7">
                  <c:v>0.43045322616655496</c:v>
                </c:pt>
                <c:pt idx="8">
                  <c:v>0.38288963028528628</c:v>
                </c:pt>
                <c:pt idx="9">
                  <c:v>0.42608988008517312</c:v>
                </c:pt>
                <c:pt idx="10">
                  <c:v>0.38399320198904763</c:v>
                </c:pt>
                <c:pt idx="11">
                  <c:v>0.35457305076170664</c:v>
                </c:pt>
                <c:pt idx="12">
                  <c:v>0.37699636899724265</c:v>
                </c:pt>
                <c:pt idx="13">
                  <c:v>0.35366008911521318</c:v>
                </c:pt>
                <c:pt idx="14">
                  <c:v>0.33727850068836879</c:v>
                </c:pt>
                <c:pt idx="15">
                  <c:v>0.3715951376829571</c:v>
                </c:pt>
                <c:pt idx="16">
                  <c:v>0.344106463878327</c:v>
                </c:pt>
                <c:pt idx="17">
                  <c:v>0.33053517890441964</c:v>
                </c:pt>
                <c:pt idx="18">
                  <c:v>0.30792675247474871</c:v>
                </c:pt>
                <c:pt idx="19">
                  <c:v>0.30441855458003392</c:v>
                </c:pt>
                <c:pt idx="20">
                  <c:v>0.29694414318275403</c:v>
                </c:pt>
                <c:pt idx="21">
                  <c:v>0.27288084203231255</c:v>
                </c:pt>
                <c:pt idx="22">
                  <c:v>0.27464924784744954</c:v>
                </c:pt>
                <c:pt idx="23">
                  <c:v>0.29612394902437733</c:v>
                </c:pt>
                <c:pt idx="24">
                  <c:v>0.29420264724582396</c:v>
                </c:pt>
                <c:pt idx="25">
                  <c:v>0.28111497371054411</c:v>
                </c:pt>
                <c:pt idx="26">
                  <c:v>0.30411783277385102</c:v>
                </c:pt>
                <c:pt idx="27">
                  <c:v>0.28268765133171914</c:v>
                </c:pt>
                <c:pt idx="28">
                  <c:v>0.28412333235221682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77944"/>
        <c:axId val="566174336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slaktad vikt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5661743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66177944"/>
        <c:crosses val="max"/>
        <c:crossBetween val="between"/>
      </c:valAx>
      <c:catAx>
        <c:axId val="56617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174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132673526952494E-2"/>
          <c:y val="0.93917520820283107"/>
          <c:w val="0.83772921183894655"/>
          <c:h val="5.3784607311074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fårkött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2022-2023'!$C$3</c:f>
              <c:strCache>
                <c:ptCount val="1"/>
                <c:pt idx="0">
                  <c:v>Irland</c:v>
                </c:pt>
              </c:strCache>
            </c:strRef>
          </c:tx>
          <c:spPr>
            <a:solidFill>
              <a:srgbClr val="7DA117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2022-2023'!$A$12:$A$13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2022-2023'!$C$12:$C$13</c:f>
              <c:numCache>
                <c:formatCode>#,##0</c:formatCode>
                <c:ptCount val="2"/>
                <c:pt idx="0">
                  <c:v>6404</c:v>
                </c:pt>
                <c:pt idx="1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2022-2023'!$D$3</c:f>
              <c:strCache>
                <c:ptCount val="1"/>
                <c:pt idx="0">
                  <c:v>Nya Zeeland</c:v>
                </c:pt>
              </c:strCache>
            </c:strRef>
          </c:tx>
          <c:spPr>
            <a:pattFill prst="trellis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land 2022-2023'!$A$12:$A$13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2022-2023'!$D$12:$D$13</c:f>
              <c:numCache>
                <c:formatCode>#,##0</c:formatCode>
                <c:ptCount val="2"/>
                <c:pt idx="0">
                  <c:v>2229</c:v>
                </c:pt>
                <c:pt idx="1">
                  <c:v>3168.3333333333335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2022-2023'!$E$3</c:f>
              <c:strCache>
                <c:ptCount val="1"/>
                <c:pt idx="0">
                  <c:v>Nederländerna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land 2022-2023'!$A$12:$A$13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2022-2023'!$E$12:$E$13</c:f>
              <c:numCache>
                <c:formatCode>#,##0</c:formatCode>
                <c:ptCount val="2"/>
                <c:pt idx="0">
                  <c:v>1733</c:v>
                </c:pt>
                <c:pt idx="1">
                  <c:v>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2022-2023'!$F$3</c:f>
              <c:strCache>
                <c:ptCount val="1"/>
                <c:pt idx="0">
                  <c:v>Tyskland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E07A0A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strRef>
              <c:f>'Handel per land 2022-2023'!$A$12:$A$13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2022-2023'!$F$12:$F$13</c:f>
              <c:numCache>
                <c:formatCode>#,##0</c:formatCode>
                <c:ptCount val="2"/>
                <c:pt idx="0">
                  <c:v>438.33333333333337</c:v>
                </c:pt>
                <c:pt idx="1">
                  <c:v>527.66666666666674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'Handel per land 2022-2023'!$G$3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2022-2023'!$A$12:$A$13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2022-2023'!$G$12:$G$13</c:f>
              <c:numCache>
                <c:formatCode>#,##0</c:formatCode>
                <c:ptCount val="2"/>
                <c:pt idx="0">
                  <c:v>825.00000000000057</c:v>
                </c:pt>
                <c:pt idx="1">
                  <c:v>643.99999999999977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slaktad vikt</a:t>
                </a:r>
              </a:p>
            </c:rich>
          </c:tx>
          <c:layout>
            <c:manualLayout>
              <c:xMode val="edge"/>
              <c:yMode val="edge"/>
              <c:x val="7.9956766513650149E-2"/>
              <c:y val="0.23827181975413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Export av fårkött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8792339076427326"/>
          <c:y val="0.13656427965778295"/>
          <c:w val="0.68787418899370256"/>
          <c:h val="0.528415453088390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2022-2023'!$C$19</c:f>
              <c:strCache>
                <c:ptCount val="1"/>
                <c:pt idx="0">
                  <c:v>Finland</c:v>
                </c:pt>
              </c:strCache>
            </c:strRef>
          </c:tx>
          <c:spPr>
            <a:pattFill prst="trellis">
              <a:fgClr>
                <a:srgbClr val="004165"/>
              </a:fgClr>
              <a:bgClr>
                <a:schemeClr val="bg1"/>
              </a:bgClr>
            </a:pattFill>
            <a:ln w="3175">
              <a:solidFill>
                <a:srgbClr val="004165"/>
              </a:solidFill>
            </a:ln>
            <a:effectLst/>
          </c:spPr>
          <c:invertIfNegative val="0"/>
          <c:cat>
            <c:strRef>
              <c:f>'Handel per land 2022-2023'!$A$28:$A$29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2022-2023'!$C$28:$C$29</c:f>
              <c:numCache>
                <c:formatCode>#,##0</c:formatCode>
                <c:ptCount val="2"/>
                <c:pt idx="0">
                  <c:v>173.33333333333334</c:v>
                </c:pt>
                <c:pt idx="1">
                  <c:v>171.33333333333334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2022-2023'!$D$19</c:f>
              <c:strCache>
                <c:ptCount val="1"/>
                <c:pt idx="0">
                  <c:v>Danmark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land 2022-2023'!$A$28:$A$29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2022-2023'!$D$28:$D$29</c:f>
              <c:numCache>
                <c:formatCode>#,##0</c:formatCode>
                <c:ptCount val="2"/>
                <c:pt idx="0">
                  <c:v>19.333333333333336</c:v>
                </c:pt>
                <c:pt idx="1">
                  <c:v>25.333333333333336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2022-2023'!$E$19</c:f>
              <c:strCache>
                <c:ptCount val="1"/>
                <c:pt idx="0">
                  <c:v>Nederländerna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00B299"/>
              </a:bgClr>
            </a:pattFill>
            <a:ln w="3175">
              <a:solidFill>
                <a:srgbClr val="00B299"/>
              </a:solidFill>
            </a:ln>
            <a:effectLst/>
          </c:spPr>
          <c:invertIfNegative val="0"/>
          <c:cat>
            <c:strRef>
              <c:f>'Handel per land 2022-2023'!$A$28:$A$29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2022-2023'!$E$28:$E$29</c:f>
              <c:numCache>
                <c:formatCode>#,##0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2022-2023'!$F$19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668013"/>
              </a:bgClr>
            </a:pattFill>
            <a:ln w="3175">
              <a:solidFill>
                <a:srgbClr val="668013"/>
              </a:solidFill>
            </a:ln>
            <a:effectLst/>
          </c:spPr>
          <c:invertIfNegative val="0"/>
          <c:cat>
            <c:strRef>
              <c:f>'Handel per land 2022-2023'!$A$28:$A$29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2022-2023'!$F$28:$F$29</c:f>
              <c:numCache>
                <c:formatCode>#,##0</c:formatCode>
                <c:ptCount val="2"/>
                <c:pt idx="0">
                  <c:v>10.666666666666664</c:v>
                </c:pt>
                <c:pt idx="1">
                  <c:v>2.6666666666666643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slaktad vikt</a:t>
                </a:r>
              </a:p>
            </c:rich>
          </c:tx>
          <c:layout>
            <c:manualLayout>
              <c:xMode val="edge"/>
              <c:yMode val="edge"/>
              <c:x val="9.6984891813896398E-2"/>
              <c:y val="0.22717029104697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fårkött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2019-2023'!$A$21</c:f>
              <c:strCache>
                <c:ptCount val="1"/>
                <c:pt idx="0">
                  <c:v>Fårkött med ben</c:v>
                </c:pt>
              </c:strCache>
            </c:strRef>
          </c:tx>
          <c:spPr>
            <a:solidFill>
              <a:srgbClr val="7DA117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kategori 2019-2023'!$B$20:$F$20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2019-2023'!$B$21:$F$21</c:f>
              <c:numCache>
                <c:formatCode>#,##0</c:formatCode>
                <c:ptCount val="5"/>
                <c:pt idx="0">
                  <c:v>6306</c:v>
                </c:pt>
                <c:pt idx="1">
                  <c:v>6001</c:v>
                </c:pt>
                <c:pt idx="2">
                  <c:v>5772</c:v>
                </c:pt>
                <c:pt idx="3">
                  <c:v>6735</c:v>
                </c:pt>
                <c:pt idx="4">
                  <c:v>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F-4B06-BF29-2CE8F393F522}"/>
            </c:ext>
          </c:extLst>
        </c:ser>
        <c:ser>
          <c:idx val="1"/>
          <c:order val="1"/>
          <c:tx>
            <c:strRef>
              <c:f>'Handel per kategori 2019-2023'!$A$22</c:f>
              <c:strCache>
                <c:ptCount val="1"/>
                <c:pt idx="0">
                  <c:v>Benfritt fårkött</c:v>
                </c:pt>
              </c:strCache>
            </c:strRef>
          </c:tx>
          <c:spPr>
            <a:pattFill prst="trellis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kategori 2019-2023'!$B$20:$F$20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2019-2023'!$B$22:$F$22</c:f>
              <c:numCache>
                <c:formatCode>#,##0</c:formatCode>
                <c:ptCount val="5"/>
                <c:pt idx="0">
                  <c:v>5581.666666666667</c:v>
                </c:pt>
                <c:pt idx="1">
                  <c:v>6146.666666666667</c:v>
                </c:pt>
                <c:pt idx="2">
                  <c:v>4720</c:v>
                </c:pt>
                <c:pt idx="3">
                  <c:v>4865</c:v>
                </c:pt>
                <c:pt idx="4">
                  <c:v>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F-4B06-BF29-2CE8F393F522}"/>
            </c:ext>
          </c:extLst>
        </c:ser>
        <c:ser>
          <c:idx val="2"/>
          <c:order val="2"/>
          <c:tx>
            <c:strRef>
              <c:f>'Handel per kategori 2019-2023'!$A$23</c:f>
              <c:strCache>
                <c:ptCount val="1"/>
                <c:pt idx="0">
                  <c:v>Beredda fårköttsprodukter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kategori 2019-2023'!$B$20:$F$20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2019-2023'!$B$23:$F$23</c:f>
              <c:numCache>
                <c:formatCode>#,##0</c:formatCode>
                <c:ptCount val="5"/>
                <c:pt idx="0">
                  <c:v>37.333333333333336</c:v>
                </c:pt>
                <c:pt idx="1">
                  <c:v>5.3333333333333339</c:v>
                </c:pt>
                <c:pt idx="2">
                  <c:v>12.000000000000002</c:v>
                </c:pt>
                <c:pt idx="3">
                  <c:v>29.333333333333336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F-4B06-BF29-2CE8F393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slaktad vikt</a:t>
                </a:r>
              </a:p>
            </c:rich>
          </c:tx>
          <c:layout>
            <c:manualLayout>
              <c:xMode val="edge"/>
              <c:yMode val="edge"/>
              <c:x val="0.17062872820721134"/>
              <c:y val="0.33162420046019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Export av fårkött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2019-2023'!$A$29</c:f>
              <c:strCache>
                <c:ptCount val="1"/>
                <c:pt idx="0">
                  <c:v>Fårkött med ben</c:v>
                </c:pt>
              </c:strCache>
            </c:strRef>
          </c:tx>
          <c:spPr>
            <a:solidFill>
              <a:srgbClr val="0083BE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kategori 2019-2023'!$B$28:$F$28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2019-2023'!$B$29:$F$29</c:f>
              <c:numCache>
                <c:formatCode>0</c:formatCode>
                <c:ptCount val="5"/>
                <c:pt idx="0">
                  <c:v>82</c:v>
                </c:pt>
                <c:pt idx="1">
                  <c:v>53</c:v>
                </c:pt>
                <c:pt idx="2">
                  <c:v>38</c:v>
                </c:pt>
                <c:pt idx="3" formatCode="General">
                  <c:v>118</c:v>
                </c:pt>
                <c:pt idx="4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9-4398-8D42-B2D90F32229E}"/>
            </c:ext>
          </c:extLst>
        </c:ser>
        <c:ser>
          <c:idx val="1"/>
          <c:order val="1"/>
          <c:tx>
            <c:strRef>
              <c:f>'Handel per kategori 2019-2023'!$A$30</c:f>
              <c:strCache>
                <c:ptCount val="1"/>
                <c:pt idx="0">
                  <c:v>Benfritt fårkött</c:v>
                </c:pt>
              </c:strCache>
            </c:strRef>
          </c:tx>
          <c:spPr>
            <a:pattFill prst="trellis">
              <a:fgClr>
                <a:srgbClr val="004165"/>
              </a:fgClr>
              <a:bgClr>
                <a:schemeClr val="bg1"/>
              </a:bgClr>
            </a:pattFill>
            <a:ln w="3175">
              <a:solidFill>
                <a:srgbClr val="004165"/>
              </a:solidFill>
            </a:ln>
            <a:effectLst/>
          </c:spPr>
          <c:invertIfNegative val="0"/>
          <c:cat>
            <c:strRef>
              <c:f>'Handel per kategori 2019-2023'!$B$28:$F$28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2019-2023'!$B$30:$F$30</c:f>
              <c:numCache>
                <c:formatCode>0</c:formatCode>
                <c:ptCount val="5"/>
                <c:pt idx="0">
                  <c:v>60</c:v>
                </c:pt>
                <c:pt idx="1">
                  <c:v>93.333333333333343</c:v>
                </c:pt>
                <c:pt idx="2">
                  <c:v>116.66666666666667</c:v>
                </c:pt>
                <c:pt idx="3" formatCode="General">
                  <c:v>80</c:v>
                </c:pt>
                <c:pt idx="4">
                  <c:v>116.66666666666667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9-4398-8D42-B2D90F32229E}"/>
            </c:ext>
          </c:extLst>
        </c:ser>
        <c:ser>
          <c:idx val="2"/>
          <c:order val="2"/>
          <c:tx>
            <c:strRef>
              <c:f>'Handel per kategori 2019-2023'!$A$31</c:f>
              <c:strCache>
                <c:ptCount val="1"/>
                <c:pt idx="0">
                  <c:v>Beredda fårköttsprodukter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kategori 2019-2023'!$B$28:$F$28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2019-2023'!$B$31:$F$31</c:f>
              <c:numCache>
                <c:formatCode>0</c:formatCode>
                <c:ptCount val="5"/>
                <c:pt idx="0">
                  <c:v>16</c:v>
                </c:pt>
                <c:pt idx="1">
                  <c:v>1.3333333333333335</c:v>
                </c:pt>
                <c:pt idx="2">
                  <c:v>4</c:v>
                </c:pt>
                <c:pt idx="3">
                  <c:v>5.3</c:v>
                </c:pt>
                <c:pt idx="4">
                  <c:v>6.6666666666666679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9-4398-8D42-B2D90F322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slaktad vikt</a:t>
                </a:r>
              </a:p>
            </c:rich>
          </c:tx>
          <c:layout>
            <c:manualLayout>
              <c:xMode val="edge"/>
              <c:yMode val="edge"/>
              <c:x val="0.18080609154624902"/>
              <c:y val="0.31721458168609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43</xdr:row>
      <xdr:rowOff>133351</xdr:rowOff>
    </xdr:from>
    <xdr:to>
      <xdr:col>8</xdr:col>
      <xdr:colOff>933450</xdr:colOff>
      <xdr:row>74</xdr:row>
      <xdr:rowOff>161926</xdr:rowOff>
    </xdr:to>
    <xdr:graphicFrame macro="">
      <xdr:nvGraphicFramePr>
        <xdr:cNvPr id="3" name="Diagram 2" descr="Figuren visar utvecklingen av produktion, totalkonsumtion, export, import och svensk marknadsandel från 1994" title="Svensk marknadsbalans får- och lammköt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298450</xdr:colOff>
      <xdr:row>0</xdr:row>
      <xdr:rowOff>66674</xdr:rowOff>
    </xdr:from>
    <xdr:to>
      <xdr:col>15</xdr:col>
      <xdr:colOff>6350</xdr:colOff>
      <xdr:row>18</xdr:row>
      <xdr:rowOff>158750</xdr:rowOff>
    </xdr:to>
    <xdr:graphicFrame macro="">
      <xdr:nvGraphicFramePr>
        <xdr:cNvPr id="2" name="Diagram 1" descr="Figuren jämför importen av får- och lammkött per land de senaste två åren" title="Import av får- och lammköt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18</xdr:row>
      <xdr:rowOff>193675</xdr:rowOff>
    </xdr:from>
    <xdr:to>
      <xdr:col>15</xdr:col>
      <xdr:colOff>47625</xdr:colOff>
      <xdr:row>38</xdr:row>
      <xdr:rowOff>57151</xdr:rowOff>
    </xdr:to>
    <xdr:graphicFrame macro="">
      <xdr:nvGraphicFramePr>
        <xdr:cNvPr id="3" name="Diagram 2" descr="Figuren jämför exporten av får- och lammkött per land de senaste två åren" title="Export av får- och lammköt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355599</xdr:colOff>
      <xdr:row>3</xdr:row>
      <xdr:rowOff>95250</xdr:rowOff>
    </xdr:from>
    <xdr:to>
      <xdr:col>16</xdr:col>
      <xdr:colOff>609600</xdr:colOff>
      <xdr:row>26</xdr:row>
      <xdr:rowOff>171449</xdr:rowOff>
    </xdr:to>
    <xdr:graphicFrame macro="">
      <xdr:nvGraphicFramePr>
        <xdr:cNvPr id="2" name="Diagram 1" descr="Figuren visar importen av får- och lammkött per kategori de senaste fem åren" title="Import av får- och lammköt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27</xdr:row>
      <xdr:rowOff>133350</xdr:rowOff>
    </xdr:from>
    <xdr:to>
      <xdr:col>16</xdr:col>
      <xdr:colOff>600075</xdr:colOff>
      <xdr:row>51</xdr:row>
      <xdr:rowOff>28575</xdr:rowOff>
    </xdr:to>
    <xdr:graphicFrame macro="">
      <xdr:nvGraphicFramePr>
        <xdr:cNvPr id="3" name="Diagram 2" descr="Figuren visar exporten av får- och lammkött per kategori de senaste fem åren" title="Export av får- och lammköt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Helårsbalans" displayName="Helårsbalans" ref="A11:I41" totalsRowShown="0" headerRowDxfId="126" dataDxfId="125" tableBorderDxfId="124">
  <autoFilter ref="A11:I41" xr:uid="{00000000-0009-0000-0100-00000F000000}"/>
  <tableColumns count="9">
    <tableColumn id="1" xr3:uid="{00000000-0010-0000-0000-000001000000}" name="År" dataDxfId="123"/>
    <tableColumn id="2" xr3:uid="{00000000-0010-0000-0000-000002000000}" name="Produktion" dataDxfId="122"/>
    <tableColumn id="3" xr3:uid="{00000000-0010-0000-0000-000003000000}" name="Import" dataDxfId="121"/>
    <tableColumn id="4" xr3:uid="{00000000-0010-0000-0000-000004000000}" name="Export" dataDxfId="120"/>
    <tableColumn id="5" xr3:uid="{00000000-0010-0000-0000-000005000000}" name="Totalkonsumtion" dataDxfId="119">
      <calculatedColumnFormula>B12+C12+H12-D12</calculatedColumnFormula>
    </tableColumn>
    <tableColumn id="6" xr3:uid="{00000000-0010-0000-0000-000006000000}" name="Svensk marknadsandel" dataDxfId="118"/>
    <tableColumn id="7" xr3:uid="{00000000-0010-0000-0000-000007000000}" name="Totalkonsumtion kg/capita" dataDxfId="2"/>
    <tableColumn id="8" xr3:uid="{00000000-0010-0000-0000-000008000000}" name="Hemslakt" dataDxfId="1"/>
    <tableColumn id="9" xr3:uid="{00000000-0010-0000-0000-000009000000}" name="Befolkning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Kvartalsbalans" displayName="Kvartalsbalans" ref="A5:I23" totalsRowShown="0" headerRowDxfId="117" dataDxfId="115" headerRowBorderDxfId="116" tableBorderDxfId="114">
  <autoFilter ref="A5:I23" xr:uid="{00000000-0009-0000-0100-000005000000}"/>
  <tableColumns count="9">
    <tableColumn id="1" xr3:uid="{00000000-0010-0000-0200-000001000000}" name="År" dataDxfId="113"/>
    <tableColumn id="2" xr3:uid="{00000000-0010-0000-0200-000002000000}" name="Produktion" dataDxfId="112"/>
    <tableColumn id="3" xr3:uid="{00000000-0010-0000-0200-000003000000}" name="Import" dataDxfId="111"/>
    <tableColumn id="4" xr3:uid="{00000000-0010-0000-0200-000004000000}" name="Export" dataDxfId="110"/>
    <tableColumn id="5" xr3:uid="{00000000-0010-0000-0200-000005000000}" name="Totalkonsumtion" dataDxfId="109"/>
    <tableColumn id="6" xr3:uid="{00000000-0010-0000-0200-000006000000}" name="Svensk marknadsandel" dataDxfId="108"/>
    <tableColumn id="7" xr3:uid="{00000000-0010-0000-0200-000007000000}" name="Totalkonsumtion kg/capita" dataDxfId="8"/>
    <tableColumn id="8" xr3:uid="{00000000-0010-0000-0200-000008000000}" name="Hemslakt" dataDxfId="6"/>
    <tableColumn id="9" xr3:uid="{00000000-0010-0000-0200-000009000000}" name="Befolkning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Kvartalsbalans2" displayName="Kvartalsbalans2" ref="A5:I23" totalsRowShown="0" headerRowDxfId="107" dataDxfId="105" headerRowBorderDxfId="106" tableBorderDxfId="104">
  <autoFilter ref="A5:I23" xr:uid="{00000000-0009-0000-0100-00000C000000}"/>
  <tableColumns count="9">
    <tableColumn id="1" xr3:uid="{00000000-0010-0000-0100-000001000000}" name="År" dataDxfId="103"/>
    <tableColumn id="2" xr3:uid="{00000000-0010-0000-0100-000002000000}" name="Produktion" dataDxfId="102"/>
    <tableColumn id="3" xr3:uid="{00000000-0010-0000-0100-000003000000}" name="Import" dataDxfId="101"/>
    <tableColumn id="4" xr3:uid="{00000000-0010-0000-0100-000004000000}" name="Export" dataDxfId="100"/>
    <tableColumn id="5" xr3:uid="{00000000-0010-0000-0100-000005000000}" name="Totalkonsumtion" dataDxfId="99"/>
    <tableColumn id="6" xr3:uid="{00000000-0010-0000-0100-000006000000}" name="Svensk marknadsandel" dataDxfId="98"/>
    <tableColumn id="7" xr3:uid="{00000000-0010-0000-0100-000007000000}" name="Totalkonsumtion kg/capita" dataDxfId="5"/>
    <tableColumn id="8" xr3:uid="{00000000-0010-0000-0100-000008000000}" name="Hemslakt" dataDxfId="3"/>
    <tableColumn id="9" xr3:uid="{00000000-0010-0000-0100-000009000000}" name="Befolkning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Importperland" displayName="Importperland" ref="A3:G14" totalsRowShown="0" headerRowDxfId="97" dataDxfId="95" headerRowBorderDxfId="96" tableBorderDxfId="94">
  <autoFilter ref="A3:G14" xr:uid="{00000000-0009-0000-0100-000001000000}"/>
  <tableColumns count="7">
    <tableColumn id="1" xr3:uid="{00000000-0010-0000-0300-000001000000}" name="Produktkategori" dataDxfId="93"/>
    <tableColumn id="2" xr3:uid="{00000000-0010-0000-0300-000002000000}" name="Totalt" dataDxfId="92"/>
    <tableColumn id="3" xr3:uid="{00000000-0010-0000-0300-000003000000}" name="Irland" dataDxfId="91"/>
    <tableColumn id="4" xr3:uid="{00000000-0010-0000-0300-000004000000}" name="Nya Zeeland" dataDxfId="90"/>
    <tableColumn id="5" xr3:uid="{00000000-0010-0000-0300-000005000000}" name="Nederländerna" dataDxfId="89"/>
    <tableColumn id="6" xr3:uid="{00000000-0010-0000-0300-000006000000}" name="Tyskland" dataDxfId="88"/>
    <tableColumn id="8" xr3:uid="{00000000-0010-0000-0300-000008000000}" name="Övriga" dataDxfId="8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Exportperland" displayName="Exportperland" ref="A19:F30" totalsRowShown="0" headerRowDxfId="86" dataDxfId="84" headerRowBorderDxfId="85" tableBorderDxfId="83">
  <autoFilter ref="A19:F30" xr:uid="{00000000-0009-0000-0100-000002000000}"/>
  <tableColumns count="6">
    <tableColumn id="1" xr3:uid="{00000000-0010-0000-0400-000001000000}" name="Produktkategori" dataDxfId="82"/>
    <tableColumn id="2" xr3:uid="{00000000-0010-0000-0400-000002000000}" name="Totalt" dataDxfId="81"/>
    <tableColumn id="3" xr3:uid="{00000000-0010-0000-0400-000003000000}" name="Finland" dataDxfId="80"/>
    <tableColumn id="4" xr3:uid="{00000000-0010-0000-0400-000004000000}" name="Danmark" dataDxfId="79"/>
    <tableColumn id="5" xr3:uid="{00000000-0010-0000-0400-000005000000}" name="Nederländerna" dataDxfId="78"/>
    <tableColumn id="8" xr3:uid="{00000000-0010-0000-0400-000008000000}" name="Övriga" dataDxfId="7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Importperkategori" displayName="Importperkategori" ref="A20:F24" totalsRowShown="0" headerRowDxfId="76" dataDxfId="75">
  <autoFilter ref="A20:F24" xr:uid="{00000000-0009-0000-0100-000003000000}"/>
  <tableColumns count="6">
    <tableColumn id="1" xr3:uid="{00000000-0010-0000-0500-000001000000}" name="Import, ton slaktad vikt" dataDxfId="74"/>
    <tableColumn id="3" xr3:uid="{00000000-0010-0000-0500-000003000000}" name="2019" dataDxfId="73"/>
    <tableColumn id="4" xr3:uid="{00000000-0010-0000-0500-000004000000}" name="2020" dataDxfId="72"/>
    <tableColumn id="5" xr3:uid="{00000000-0010-0000-0500-000005000000}" name="2021" dataDxfId="71"/>
    <tableColumn id="6" xr3:uid="{00000000-0010-0000-0500-000006000000}" name="2022" dataDxfId="70"/>
    <tableColumn id="2" xr3:uid="{EFFFB835-A95B-4D89-9638-EA2750EDA31D}" name="2023" dataDxfId="6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Exportperkategori" displayName="Exportperkategori" ref="A28:F32" totalsRowShown="0" headerRowDxfId="68" dataDxfId="67">
  <autoFilter ref="A28:F32" xr:uid="{00000000-0009-0000-0100-000004000000}"/>
  <tableColumns count="6">
    <tableColumn id="1" xr3:uid="{00000000-0010-0000-0600-000001000000}" name="Export, ton slaktad vikt" dataDxfId="66"/>
    <tableColumn id="3" xr3:uid="{00000000-0010-0000-0600-000003000000}" name="2019" dataDxfId="65"/>
    <tableColumn id="4" xr3:uid="{00000000-0010-0000-0600-000004000000}" name="2020" dataDxfId="64"/>
    <tableColumn id="5" xr3:uid="{00000000-0010-0000-0600-000005000000}" name="2021" dataDxfId="63"/>
    <tableColumn id="6" xr3:uid="{00000000-0010-0000-0600-000006000000}" name="2022" dataDxfId="62"/>
    <tableColumn id="2" xr3:uid="{2BBC41FB-382F-48EC-97E3-35E3F3C7FF3D}" name="2023" dataDxfId="6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30DE0C4-A30D-4360-A7B7-006CF12C7395}" name="Tabell7" displayName="Tabell7" ref="A3:X19" totalsRowShown="0" headerRowDxfId="60" dataDxfId="59">
  <autoFilter ref="A3:X19" xr:uid="{3C9B779F-71AC-4780-88FA-E047038C6FB4}"/>
  <tableColumns count="24">
    <tableColumn id="1" xr3:uid="{EAC0F6A7-6AEF-4C49-9AF9-CD9072E48425}" name="Land" dataDxfId="58"/>
    <tableColumn id="2" xr3:uid="{92BD97CC-C317-44CF-A41D-C4ADC77CD44D}" name="02041000" dataDxfId="57"/>
    <tableColumn id="3" xr3:uid="{23E7C797-38DA-400A-8CC3-EA12894BD069}" name="02042100" dataDxfId="56"/>
    <tableColumn id="4" xr3:uid="{B8AE65C6-71C4-48FE-AE01-D30260DC4A2F}" name="02042210" dataDxfId="55"/>
    <tableColumn id="5" xr3:uid="{7110F532-B8AD-4B2A-A533-EC1F265E3A83}" name="02042230" dataDxfId="54"/>
    <tableColumn id="6" xr3:uid="{0AFF7F36-97C0-407C-AC9A-D62B0B1E4780}" name="02042250" dataDxfId="53"/>
    <tableColumn id="7" xr3:uid="{5A41A17F-3FDD-41CC-817B-7BA755B222C7}" name="02042290" dataDxfId="52"/>
    <tableColumn id="8" xr3:uid="{7BED8C2F-B5E3-456F-8136-01CA7449E344}" name="02042300" dataDxfId="51"/>
    <tableColumn id="9" xr3:uid="{E152070D-8720-4ACE-BA75-7A18E4005A51}" name="02043000" dataDxfId="50"/>
    <tableColumn id="10" xr3:uid="{88E6D25C-C248-4452-9418-04FF026990D9}" name="02044100" dataDxfId="49"/>
    <tableColumn id="11" xr3:uid="{AAB63BF9-2D88-4DC5-9ABB-EE915DB23C9F}" name="02044210" dataDxfId="48"/>
    <tableColumn id="12" xr3:uid="{86D01750-EDB0-4EF8-A84D-60E6987006DA}" name="02044230" dataDxfId="47"/>
    <tableColumn id="13" xr3:uid="{C1C3E07F-8982-4F34-B10E-58FD77AC43DF}" name="02044250" dataDxfId="46"/>
    <tableColumn id="14" xr3:uid="{013D39A2-B270-468E-83A6-2DA04E7E4574}" name="02044290" dataDxfId="45"/>
    <tableColumn id="15" xr3:uid="{8D3B9A7A-924D-44F2-AEF0-4C5801CB5CA4}" name="02044310" dataDxfId="44"/>
    <tableColumn id="16" xr3:uid="{AD03C02C-3870-4A34-A69B-CDDCF5A2AA75}" name="02044390" dataDxfId="43"/>
    <tableColumn id="17" xr3:uid="{EC617106-B95B-4EA1-A194-2EB3535911A5}" name="02109011" dataDxfId="42"/>
    <tableColumn id="18" xr3:uid="{70074EBA-3EC8-4FDC-A25C-F106CEC490D1}" name="02109019" dataDxfId="41"/>
    <tableColumn id="19" xr3:uid="{2458D67F-D7D2-449E-8453-355A44C40E3B}" name="02109921" dataDxfId="40"/>
    <tableColumn id="20" xr3:uid="{E43634BD-1CF6-4C32-8739-A6B2D70A28AD}" name="02109929" dataDxfId="39"/>
    <tableColumn id="21" xr3:uid="{FF941328-AE90-4538-A7CA-6600AF0AC9C3}" name="16029072" dataDxfId="38"/>
    <tableColumn id="22" xr3:uid="{11285B2A-20E7-4C8C-B53E-590C4BB173D7}" name="16029076" dataDxfId="37"/>
    <tableColumn id="23" xr3:uid="{78E99DEB-3E5F-4351-A15A-867145996CA5}" name="16029091" dataDxfId="36"/>
    <tableColumn id="24" xr3:uid="{F72D761E-0E36-404B-821A-6C8E1CBBE594}" name="Totalt per land" dataDxfId="35">
      <calculatedColumnFormula>SUM(B4:W4)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87F3520-3690-4D8F-8007-B7B3423BDFD8}" name="Tabell69" displayName="Tabell69" ref="A24:X29" totalsRowShown="0" headerRowDxfId="34" dataDxfId="33">
  <autoFilter ref="A24:X29" xr:uid="{818373C4-4DBC-4A1C-AB76-41CE4AB785A5}"/>
  <tableColumns count="24">
    <tableColumn id="1" xr3:uid="{B7C324CF-D3A9-411A-B10E-1BDA0DE640C1}" name="Land" dataDxfId="32"/>
    <tableColumn id="2" xr3:uid="{4BB45F9D-EA2F-488D-9688-19D27FE36558}" name="02041000" dataDxfId="31"/>
    <tableColumn id="3" xr3:uid="{02C4C81A-0F06-4B19-A2E0-B9BC13273B3B}" name="02042100" dataDxfId="30"/>
    <tableColumn id="4" xr3:uid="{F0176A15-9037-4318-B5A5-1641D6E6F5EC}" name="02042210" dataDxfId="29"/>
    <tableColumn id="5" xr3:uid="{E5834CC7-D962-4535-A5D3-4C2805D238CB}" name="02042230" dataDxfId="28"/>
    <tableColumn id="6" xr3:uid="{D2E1BAF2-9F7C-46E8-828C-BBA53850A4CC}" name="02042250" dataDxfId="27"/>
    <tableColumn id="7" xr3:uid="{90403477-E882-4D5F-ACC3-5121AC087D95}" name="02042290" dataDxfId="26"/>
    <tableColumn id="8" xr3:uid="{CBEAE4FE-A978-4485-9E91-F312982D8A31}" name="02042300" dataDxfId="25"/>
    <tableColumn id="9" xr3:uid="{39EEFE65-9A69-4945-9533-5F93A4C07D47}" name="02043000" dataDxfId="24"/>
    <tableColumn id="10" xr3:uid="{D082578C-3C81-47CE-AC9F-3531B541B215}" name="02044100" dataDxfId="23"/>
    <tableColumn id="11" xr3:uid="{8451C893-7E8D-4AFD-83F3-5C9CF0FE5B4A}" name="02044210" dataDxfId="22"/>
    <tableColumn id="12" xr3:uid="{A9E8DAC9-1ABB-422C-8D48-E83A921A7594}" name="02044230" dataDxfId="21"/>
    <tableColumn id="13" xr3:uid="{4E0D65A5-3DFE-4DA7-A4DD-34819B1696AF}" name="02044250" dataDxfId="20"/>
    <tableColumn id="14" xr3:uid="{F2EE8DFB-13A2-4E7C-8A03-14F0A21DABEF}" name="02044290" dataDxfId="19"/>
    <tableColumn id="15" xr3:uid="{B9A6CBD6-309B-4AD2-9F5B-3B3667A14F6A}" name="02044310" dataDxfId="18"/>
    <tableColumn id="16" xr3:uid="{C9C31408-8235-4CB9-940D-9FBD064B4676}" name="02044390" dataDxfId="17"/>
    <tableColumn id="17" xr3:uid="{CE219F2D-36EB-4F81-A415-4304F69860DC}" name="02109011" dataDxfId="16"/>
    <tableColumn id="18" xr3:uid="{7043F940-CE78-4DCD-8901-8742A56938B0}" name="02109019" dataDxfId="15"/>
    <tableColumn id="19" xr3:uid="{DAFEE496-949C-4578-A317-1800448A8D21}" name="02109921" dataDxfId="14"/>
    <tableColumn id="20" xr3:uid="{6487C53A-171B-4E38-9E92-627E7C594E74}" name="02109929" dataDxfId="13"/>
    <tableColumn id="21" xr3:uid="{CD435DB5-9398-43CE-80C9-F08E1648EF70}" name="16029072" dataDxfId="12"/>
    <tableColumn id="22" xr3:uid="{1F2F0476-6515-4E5D-8DCF-8B1B829528FF}" name="16029076" dataDxfId="11"/>
    <tableColumn id="23" xr3:uid="{1C807119-9DC9-4F49-9797-F9E3248AEF6F}" name="16029091" dataDxfId="10"/>
    <tableColumn id="24" xr3:uid="{14B27298-96E7-461F-8D6E-30D9C3687042}" name="Totalt per land" dataDxfId="9">
      <calculatedColumnFormula>SUM(B25:W25)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9" zoomScaleNormal="100" workbookViewId="0">
      <selection activeCell="M18" sqref="M18"/>
    </sheetView>
  </sheetViews>
  <sheetFormatPr defaultRowHeight="14" x14ac:dyDescent="0.3"/>
  <cols>
    <col min="1" max="1" width="11.08203125" customWidth="1"/>
    <col min="2" max="2" width="13.25" customWidth="1"/>
    <col min="3" max="3" width="10.25" customWidth="1"/>
    <col min="4" max="4" width="8.83203125" customWidth="1"/>
    <col min="5" max="5" width="18.83203125" customWidth="1"/>
    <col min="6" max="6" width="16.58203125" customWidth="1"/>
    <col min="7" max="7" width="19.58203125" customWidth="1"/>
    <col min="8" max="8" width="11.33203125" customWidth="1"/>
    <col min="9" max="9" width="13" customWidth="1"/>
  </cols>
  <sheetData>
    <row r="1" spans="1:9" ht="18" x14ac:dyDescent="0.4">
      <c r="A1" s="112" t="s">
        <v>62</v>
      </c>
    </row>
    <row r="2" spans="1:9" ht="15.5" x14ac:dyDescent="0.35">
      <c r="A2" s="1"/>
    </row>
    <row r="3" spans="1:9" ht="15.5" x14ac:dyDescent="0.35">
      <c r="A3" s="22" t="s">
        <v>56</v>
      </c>
    </row>
    <row r="4" spans="1:9" ht="15.5" x14ac:dyDescent="0.35">
      <c r="A4" s="74" t="s">
        <v>53</v>
      </c>
    </row>
    <row r="5" spans="1:9" ht="15.5" x14ac:dyDescent="0.35">
      <c r="A5" s="74" t="s">
        <v>54</v>
      </c>
    </row>
    <row r="6" spans="1:9" ht="15.5" x14ac:dyDescent="0.35">
      <c r="A6" s="74" t="s">
        <v>52</v>
      </c>
    </row>
    <row r="7" spans="1:9" ht="15.5" x14ac:dyDescent="0.35">
      <c r="A7" s="74" t="s">
        <v>57</v>
      </c>
    </row>
    <row r="8" spans="1:9" ht="15.5" x14ac:dyDescent="0.35">
      <c r="A8" s="74" t="s">
        <v>55</v>
      </c>
    </row>
    <row r="9" spans="1:9" ht="14.5" x14ac:dyDescent="0.35">
      <c r="A9" s="2"/>
    </row>
    <row r="10" spans="1:9" ht="15" thickBot="1" x14ac:dyDescent="0.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31" x14ac:dyDescent="0.3">
      <c r="A11" s="25" t="s">
        <v>10</v>
      </c>
      <c r="B11" s="25" t="s">
        <v>0</v>
      </c>
      <c r="C11" s="25" t="s">
        <v>1</v>
      </c>
      <c r="D11" s="25" t="s">
        <v>2</v>
      </c>
      <c r="E11" s="25" t="s">
        <v>3</v>
      </c>
      <c r="F11" s="25" t="s">
        <v>4</v>
      </c>
      <c r="G11" s="26" t="s">
        <v>5</v>
      </c>
      <c r="H11" s="7" t="s">
        <v>6</v>
      </c>
      <c r="I11" s="27" t="s">
        <v>7</v>
      </c>
    </row>
    <row r="12" spans="1:9" ht="15.5" x14ac:dyDescent="0.35">
      <c r="A12" s="28">
        <v>1994</v>
      </c>
      <c r="B12" s="29">
        <v>4090</v>
      </c>
      <c r="C12" s="30">
        <v>1717</v>
      </c>
      <c r="D12" s="30">
        <v>75</v>
      </c>
      <c r="E12" s="30">
        <f>B12+C12+H12-D12</f>
        <v>6158</v>
      </c>
      <c r="F12" s="31">
        <f>B12/E12</f>
        <v>0.66417668074050018</v>
      </c>
      <c r="G12" s="32">
        <f t="shared" ref="G12:G15" si="0">E12/I12*1000</f>
        <v>0.69847253652037045</v>
      </c>
      <c r="H12" s="133">
        <v>426</v>
      </c>
      <c r="I12" s="143">
        <v>8816381</v>
      </c>
    </row>
    <row r="13" spans="1:9" ht="15.5" x14ac:dyDescent="0.35">
      <c r="A13" s="33">
        <v>1995</v>
      </c>
      <c r="B13" s="34">
        <v>3490</v>
      </c>
      <c r="C13" s="35">
        <v>3055</v>
      </c>
      <c r="D13" s="35">
        <v>695.33333333333337</v>
      </c>
      <c r="E13" s="35">
        <f t="shared" ref="E13:E36" si="1">B13+C13+H13-D13</f>
        <v>6275.666666666667</v>
      </c>
      <c r="F13" s="36">
        <f>B13/E13</f>
        <v>0.5561162160726616</v>
      </c>
      <c r="G13" s="32">
        <f t="shared" si="0"/>
        <v>0.71011819034109513</v>
      </c>
      <c r="H13" s="133">
        <v>426</v>
      </c>
      <c r="I13" s="123">
        <v>8837496</v>
      </c>
    </row>
    <row r="14" spans="1:9" ht="15.5" x14ac:dyDescent="0.35">
      <c r="A14" s="37">
        <v>1996</v>
      </c>
      <c r="B14" s="34">
        <v>3650</v>
      </c>
      <c r="C14" s="38">
        <v>3232.666666666667</v>
      </c>
      <c r="D14" s="38">
        <v>182.66666666666669</v>
      </c>
      <c r="E14" s="35">
        <f t="shared" si="1"/>
        <v>7126</v>
      </c>
      <c r="F14" s="36">
        <f t="shared" ref="F14:F38" si="2">B14/E14</f>
        <v>0.51220881279820374</v>
      </c>
      <c r="G14" s="32">
        <f t="shared" si="0"/>
        <v>0.80569854776398298</v>
      </c>
      <c r="H14" s="133">
        <v>426</v>
      </c>
      <c r="I14" s="123">
        <v>8844499</v>
      </c>
    </row>
    <row r="15" spans="1:9" ht="15.5" x14ac:dyDescent="0.35">
      <c r="A15" s="37">
        <v>1997</v>
      </c>
      <c r="B15" s="34">
        <v>3513</v>
      </c>
      <c r="C15" s="38">
        <v>3559.3333333333335</v>
      </c>
      <c r="D15" s="38">
        <v>160.00000000000003</v>
      </c>
      <c r="E15" s="35">
        <f t="shared" si="1"/>
        <v>7338.3333333333339</v>
      </c>
      <c r="F15" s="36">
        <f t="shared" si="2"/>
        <v>0.47871905518964336</v>
      </c>
      <c r="G15" s="32">
        <f t="shared" si="0"/>
        <v>0.82941278968461407</v>
      </c>
      <c r="H15" s="133">
        <v>426</v>
      </c>
      <c r="I15" s="123">
        <v>8847625</v>
      </c>
    </row>
    <row r="16" spans="1:9" ht="15.5" x14ac:dyDescent="0.35">
      <c r="A16" s="37">
        <v>1998</v>
      </c>
      <c r="B16" s="34">
        <v>3489</v>
      </c>
      <c r="C16" s="38">
        <v>3766</v>
      </c>
      <c r="D16" s="38">
        <v>68.333333333333329</v>
      </c>
      <c r="E16" s="35">
        <f t="shared" si="1"/>
        <v>7612.666666666667</v>
      </c>
      <c r="F16" s="36">
        <f t="shared" si="2"/>
        <v>0.45831508888694278</v>
      </c>
      <c r="G16" s="32">
        <f>E16/I16*1000</f>
        <v>0.86009376219616385</v>
      </c>
      <c r="H16" s="133">
        <v>426</v>
      </c>
      <c r="I16" s="123">
        <v>8850973</v>
      </c>
    </row>
    <row r="17" spans="1:9" ht="15.5" x14ac:dyDescent="0.35">
      <c r="A17" s="37">
        <v>1999</v>
      </c>
      <c r="B17" s="34">
        <v>3661</v>
      </c>
      <c r="C17" s="38">
        <v>4447</v>
      </c>
      <c r="D17" s="38">
        <v>106.33333333333334</v>
      </c>
      <c r="E17" s="35">
        <f t="shared" si="1"/>
        <v>8427.6666666666661</v>
      </c>
      <c r="F17" s="36">
        <f t="shared" si="2"/>
        <v>0.43440256298698732</v>
      </c>
      <c r="G17" s="32">
        <f t="shared" ref="G17:G38" si="3">E17/I17*1000</f>
        <v>0.95143221349351614</v>
      </c>
      <c r="H17" s="133">
        <v>426</v>
      </c>
      <c r="I17" s="123">
        <v>8857874</v>
      </c>
    </row>
    <row r="18" spans="1:9" ht="15.5" x14ac:dyDescent="0.35">
      <c r="A18" s="37">
        <v>2000</v>
      </c>
      <c r="B18" s="34">
        <v>3917</v>
      </c>
      <c r="C18" s="38">
        <v>4278.666666666667</v>
      </c>
      <c r="D18" s="38">
        <v>227</v>
      </c>
      <c r="E18" s="35">
        <f t="shared" si="1"/>
        <v>8394.6666666666679</v>
      </c>
      <c r="F18" s="36">
        <f t="shared" si="2"/>
        <v>0.4666057814485387</v>
      </c>
      <c r="G18" s="32">
        <f t="shared" si="3"/>
        <v>0.94618615107937332</v>
      </c>
      <c r="H18" s="133">
        <v>426</v>
      </c>
      <c r="I18" s="123">
        <v>8872109</v>
      </c>
    </row>
    <row r="19" spans="1:9" ht="15.5" x14ac:dyDescent="0.35">
      <c r="A19" s="37">
        <v>2001</v>
      </c>
      <c r="B19" s="34">
        <v>3843</v>
      </c>
      <c r="C19" s="38">
        <v>5168.3333333333339</v>
      </c>
      <c r="D19" s="38">
        <v>153.33333333333334</v>
      </c>
      <c r="E19" s="35">
        <f t="shared" si="1"/>
        <v>9284</v>
      </c>
      <c r="F19" s="36">
        <f t="shared" si="2"/>
        <v>0.41393795777682035</v>
      </c>
      <c r="G19" s="32">
        <f t="shared" si="3"/>
        <v>1.0436198004487431</v>
      </c>
      <c r="H19" s="133">
        <v>426</v>
      </c>
      <c r="I19" s="123">
        <v>8895960</v>
      </c>
    </row>
    <row r="20" spans="1:9" ht="15.5" x14ac:dyDescent="0.35">
      <c r="A20" s="39">
        <v>2002</v>
      </c>
      <c r="B20" s="34">
        <v>3856</v>
      </c>
      <c r="C20" s="40">
        <v>4842.666666666667</v>
      </c>
      <c r="D20" s="40">
        <v>166.66666666666666</v>
      </c>
      <c r="E20" s="35">
        <f t="shared" si="1"/>
        <v>8958.0000000000018</v>
      </c>
      <c r="F20" s="36">
        <f t="shared" si="2"/>
        <v>0.43045322616655496</v>
      </c>
      <c r="G20" s="32">
        <f t="shared" si="3"/>
        <v>1.0037022022960782</v>
      </c>
      <c r="H20" s="133">
        <v>426</v>
      </c>
      <c r="I20" s="123">
        <v>8924958</v>
      </c>
    </row>
    <row r="21" spans="1:9" ht="15.5" x14ac:dyDescent="0.35">
      <c r="A21" s="39">
        <v>2003</v>
      </c>
      <c r="B21" s="34">
        <v>3749</v>
      </c>
      <c r="C21" s="40">
        <v>5797.666666666667</v>
      </c>
      <c r="D21" s="40">
        <v>181.33333333333334</v>
      </c>
      <c r="E21" s="35">
        <f t="shared" si="1"/>
        <v>9791.3333333333339</v>
      </c>
      <c r="F21" s="36">
        <f t="shared" si="2"/>
        <v>0.38288963028528628</v>
      </c>
      <c r="G21" s="32">
        <f t="shared" si="3"/>
        <v>1.0929987761345834</v>
      </c>
      <c r="H21" s="133">
        <v>426</v>
      </c>
      <c r="I21" s="123">
        <v>8958229</v>
      </c>
    </row>
    <row r="22" spans="1:9" ht="15.5" x14ac:dyDescent="0.35">
      <c r="A22" s="39">
        <v>2004</v>
      </c>
      <c r="B22" s="34">
        <v>3802</v>
      </c>
      <c r="C22" s="40">
        <v>4940.0000000000009</v>
      </c>
      <c r="D22" s="40">
        <v>245.00000000000003</v>
      </c>
      <c r="E22" s="35">
        <f t="shared" si="1"/>
        <v>8923</v>
      </c>
      <c r="F22" s="36">
        <f t="shared" si="2"/>
        <v>0.42608988008517312</v>
      </c>
      <c r="G22" s="32">
        <f t="shared" si="3"/>
        <v>0.99215758526878939</v>
      </c>
      <c r="H22" s="133">
        <v>426</v>
      </c>
      <c r="I22" s="123">
        <v>8993531</v>
      </c>
    </row>
    <row r="23" spans="1:9" ht="15.5" x14ac:dyDescent="0.35">
      <c r="A23" s="39">
        <v>2005</v>
      </c>
      <c r="B23" s="34">
        <v>4067</v>
      </c>
      <c r="C23" s="40">
        <v>6573</v>
      </c>
      <c r="D23" s="40">
        <v>474.66666666666669</v>
      </c>
      <c r="E23" s="35">
        <f t="shared" si="1"/>
        <v>10591.333333333334</v>
      </c>
      <c r="F23" s="36">
        <f t="shared" si="2"/>
        <v>0.38399320198904763</v>
      </c>
      <c r="G23" s="32">
        <f t="shared" si="3"/>
        <v>1.1729607265253916</v>
      </c>
      <c r="H23" s="133">
        <v>426</v>
      </c>
      <c r="I23" s="123">
        <v>9029572</v>
      </c>
    </row>
    <row r="24" spans="1:9" ht="15.5" x14ac:dyDescent="0.35">
      <c r="A24" s="39">
        <v>2006</v>
      </c>
      <c r="B24" s="34">
        <v>4205</v>
      </c>
      <c r="C24" s="40">
        <v>7619.0000000000009</v>
      </c>
      <c r="D24" s="40">
        <v>390.66666666666674</v>
      </c>
      <c r="E24" s="35">
        <f t="shared" si="1"/>
        <v>11859.333333333334</v>
      </c>
      <c r="F24" s="36">
        <f t="shared" si="2"/>
        <v>0.35457305076170664</v>
      </c>
      <c r="G24" s="32">
        <f t="shared" si="3"/>
        <v>1.3060214866193918</v>
      </c>
      <c r="H24" s="133">
        <v>426</v>
      </c>
      <c r="I24" s="123">
        <v>9080504</v>
      </c>
    </row>
    <row r="25" spans="1:9" ht="15.5" x14ac:dyDescent="0.35">
      <c r="A25" s="39">
        <v>2007</v>
      </c>
      <c r="B25" s="34">
        <v>4603</v>
      </c>
      <c r="C25" s="40">
        <v>7673.333333333333</v>
      </c>
      <c r="D25" s="40">
        <v>492.66666666666674</v>
      </c>
      <c r="E25" s="35">
        <f t="shared" si="1"/>
        <v>12209.666666666666</v>
      </c>
      <c r="F25" s="36">
        <f t="shared" si="2"/>
        <v>0.37699636899724265</v>
      </c>
      <c r="G25" s="32">
        <f t="shared" si="3"/>
        <v>1.3346681107565017</v>
      </c>
      <c r="H25" s="133">
        <v>426</v>
      </c>
      <c r="I25" s="123">
        <v>9148092</v>
      </c>
    </row>
    <row r="26" spans="1:9" ht="15.5" x14ac:dyDescent="0.35">
      <c r="A26" s="39">
        <v>2008</v>
      </c>
      <c r="B26" s="34">
        <v>4630</v>
      </c>
      <c r="C26" s="40">
        <v>8530.6666666666679</v>
      </c>
      <c r="D26" s="40">
        <v>495.00000000000006</v>
      </c>
      <c r="E26" s="35">
        <f t="shared" si="1"/>
        <v>13091.666666666668</v>
      </c>
      <c r="F26" s="36">
        <f t="shared" si="2"/>
        <v>0.35366008911521318</v>
      </c>
      <c r="G26" s="32">
        <f t="shared" si="3"/>
        <v>1.4199763685562314</v>
      </c>
      <c r="H26" s="133">
        <v>426</v>
      </c>
      <c r="I26" s="123">
        <v>9219637</v>
      </c>
    </row>
    <row r="27" spans="1:9" ht="15.5" x14ac:dyDescent="0.35">
      <c r="A27" s="39">
        <v>2009</v>
      </c>
      <c r="B27" s="34">
        <v>5063</v>
      </c>
      <c r="C27" s="40">
        <v>9768</v>
      </c>
      <c r="D27" s="40">
        <v>245.66666666666669</v>
      </c>
      <c r="E27" s="35">
        <f t="shared" si="1"/>
        <v>15011.333333333334</v>
      </c>
      <c r="F27" s="36">
        <f t="shared" si="2"/>
        <v>0.33727850068836879</v>
      </c>
      <c r="G27" s="32">
        <f t="shared" si="3"/>
        <v>1.61437964377466</v>
      </c>
      <c r="H27" s="133">
        <v>426</v>
      </c>
      <c r="I27" s="123">
        <v>9298515</v>
      </c>
    </row>
    <row r="28" spans="1:9" ht="15.5" x14ac:dyDescent="0.35">
      <c r="A28" s="39">
        <v>2010</v>
      </c>
      <c r="B28" s="34">
        <v>4993</v>
      </c>
      <c r="C28" s="40">
        <v>8205</v>
      </c>
      <c r="D28" s="40">
        <v>226.33333333333334</v>
      </c>
      <c r="E28" s="35">
        <f t="shared" si="1"/>
        <v>13436.666666666666</v>
      </c>
      <c r="F28" s="36">
        <f t="shared" si="2"/>
        <v>0.3715951376829571</v>
      </c>
      <c r="G28" s="32">
        <f t="shared" si="3"/>
        <v>1.432766702715091</v>
      </c>
      <c r="H28" s="133">
        <v>465</v>
      </c>
      <c r="I28" s="123">
        <v>9378126</v>
      </c>
    </row>
    <row r="29" spans="1:9" ht="15.5" x14ac:dyDescent="0.35">
      <c r="A29" s="33">
        <v>2011</v>
      </c>
      <c r="B29" s="41">
        <v>5068</v>
      </c>
      <c r="C29" s="42">
        <v>9366.6666666666679</v>
      </c>
      <c r="D29" s="42">
        <v>201.666666666667</v>
      </c>
      <c r="E29" s="35">
        <f t="shared" si="1"/>
        <v>14728</v>
      </c>
      <c r="F29" s="36">
        <f t="shared" si="2"/>
        <v>0.344106463878327</v>
      </c>
      <c r="G29" s="32">
        <f t="shared" si="3"/>
        <v>1.5586483234106374</v>
      </c>
      <c r="H29" s="133">
        <v>495</v>
      </c>
      <c r="I29" s="123">
        <v>9449213</v>
      </c>
    </row>
    <row r="30" spans="1:9" ht="15.5" x14ac:dyDescent="0.35">
      <c r="A30" s="33">
        <v>2012</v>
      </c>
      <c r="B30" s="41">
        <v>5030.1260000000002</v>
      </c>
      <c r="C30" s="42">
        <v>9897.2999999999993</v>
      </c>
      <c r="D30" s="42">
        <v>196.3</v>
      </c>
      <c r="E30" s="35">
        <f t="shared" si="1"/>
        <v>15218.126</v>
      </c>
      <c r="F30" s="36">
        <f t="shared" si="2"/>
        <v>0.33053517890441964</v>
      </c>
      <c r="G30" s="32">
        <f t="shared" si="3"/>
        <v>1.5986477682250955</v>
      </c>
      <c r="H30" s="133">
        <v>487</v>
      </c>
      <c r="I30" s="123">
        <v>9519374</v>
      </c>
    </row>
    <row r="31" spans="1:9" ht="15.5" x14ac:dyDescent="0.35">
      <c r="A31" s="33">
        <v>2013</v>
      </c>
      <c r="B31" s="41">
        <v>4890</v>
      </c>
      <c r="C31" s="42">
        <v>10720.7</v>
      </c>
      <c r="D31" s="42">
        <v>204.3</v>
      </c>
      <c r="E31" s="35">
        <f t="shared" si="1"/>
        <v>15880.400000000001</v>
      </c>
      <c r="F31" s="36">
        <f t="shared" si="2"/>
        <v>0.30792675247474871</v>
      </c>
      <c r="G31" s="32">
        <f t="shared" si="3"/>
        <v>1.653635934144879</v>
      </c>
      <c r="H31" s="133">
        <v>474</v>
      </c>
      <c r="I31" s="123">
        <v>9603323</v>
      </c>
    </row>
    <row r="32" spans="1:9" ht="15.5" x14ac:dyDescent="0.35">
      <c r="A32" s="33">
        <v>2014</v>
      </c>
      <c r="B32" s="41">
        <v>5090</v>
      </c>
      <c r="C32" s="43">
        <v>11535.7</v>
      </c>
      <c r="D32" s="43">
        <v>370.3</v>
      </c>
      <c r="E32" s="35">
        <f t="shared" si="1"/>
        <v>16720.400000000001</v>
      </c>
      <c r="F32" s="36">
        <f t="shared" si="2"/>
        <v>0.30441855458003392</v>
      </c>
      <c r="G32" s="32">
        <f t="shared" si="3"/>
        <v>1.7238012702626859</v>
      </c>
      <c r="H32" s="133">
        <v>465</v>
      </c>
      <c r="I32" s="144">
        <v>9699726</v>
      </c>
    </row>
    <row r="33" spans="1:13" ht="15.5" x14ac:dyDescent="0.35">
      <c r="A33" s="33">
        <v>2015</v>
      </c>
      <c r="B33" s="41">
        <v>5120</v>
      </c>
      <c r="C33" s="35">
        <v>12171</v>
      </c>
      <c r="D33" s="35">
        <v>524.70000000000005</v>
      </c>
      <c r="E33" s="35">
        <f t="shared" si="1"/>
        <v>17242.3</v>
      </c>
      <c r="F33" s="36">
        <f t="shared" si="2"/>
        <v>0.29694414318275403</v>
      </c>
      <c r="G33" s="32">
        <f t="shared" si="3"/>
        <v>1.7589299950493338</v>
      </c>
      <c r="H33" s="133">
        <v>476</v>
      </c>
      <c r="I33" s="144">
        <v>9802721</v>
      </c>
      <c r="M33" s="14"/>
    </row>
    <row r="34" spans="1:13" ht="15.5" x14ac:dyDescent="0.35">
      <c r="A34" s="33">
        <v>2016</v>
      </c>
      <c r="B34" s="41">
        <v>5040</v>
      </c>
      <c r="C34" s="35">
        <v>13259.3</v>
      </c>
      <c r="D34" s="35">
        <v>296.7</v>
      </c>
      <c r="E34" s="35">
        <f t="shared" si="1"/>
        <v>18469.599999999999</v>
      </c>
      <c r="F34" s="36">
        <f t="shared" si="2"/>
        <v>0.27288084203231255</v>
      </c>
      <c r="G34" s="32">
        <f t="shared" si="3"/>
        <v>1.8605412065916362</v>
      </c>
      <c r="H34" s="133">
        <v>467</v>
      </c>
      <c r="I34" s="144">
        <v>9927004</v>
      </c>
    </row>
    <row r="35" spans="1:13" ht="15.5" x14ac:dyDescent="0.35">
      <c r="A35" s="33">
        <v>2017</v>
      </c>
      <c r="B35" s="41">
        <v>5260</v>
      </c>
      <c r="C35" s="35">
        <v>13680.7</v>
      </c>
      <c r="D35" s="35">
        <v>243</v>
      </c>
      <c r="E35" s="35">
        <f t="shared" si="1"/>
        <v>19151.7</v>
      </c>
      <c r="F35" s="36">
        <f t="shared" si="2"/>
        <v>0.27464924784744954</v>
      </c>
      <c r="G35" s="32">
        <f t="shared" si="3"/>
        <v>1.9029458564076089</v>
      </c>
      <c r="H35" s="133">
        <v>454</v>
      </c>
      <c r="I35" s="144">
        <v>10064238</v>
      </c>
    </row>
    <row r="36" spans="1:13" ht="15.5" x14ac:dyDescent="0.35">
      <c r="A36" s="33">
        <v>2018</v>
      </c>
      <c r="B36" s="41">
        <v>5600</v>
      </c>
      <c r="C36" s="35">
        <v>13104.7</v>
      </c>
      <c r="D36" s="35">
        <v>196.7</v>
      </c>
      <c r="E36" s="35">
        <f t="shared" si="1"/>
        <v>18911</v>
      </c>
      <c r="F36" s="36">
        <f t="shared" si="2"/>
        <v>0.29612394902437733</v>
      </c>
      <c r="G36" s="32">
        <f t="shared" si="3"/>
        <v>1.8577345305116515</v>
      </c>
      <c r="H36" s="133">
        <v>403</v>
      </c>
      <c r="I36" s="144">
        <v>10179603</v>
      </c>
    </row>
    <row r="37" spans="1:13" ht="15.5" x14ac:dyDescent="0.35">
      <c r="A37" s="33">
        <v>2019</v>
      </c>
      <c r="B37" s="41">
        <v>5090</v>
      </c>
      <c r="C37" s="35">
        <v>11925</v>
      </c>
      <c r="D37" s="35">
        <v>158</v>
      </c>
      <c r="E37" s="35">
        <f>B37+C37+H37-D37</f>
        <v>17301</v>
      </c>
      <c r="F37" s="36">
        <f t="shared" si="2"/>
        <v>0.29420264724582396</v>
      </c>
      <c r="G37" s="32">
        <f t="shared" si="3"/>
        <v>1.6821678058886667</v>
      </c>
      <c r="H37" s="133">
        <v>444</v>
      </c>
      <c r="I37" s="144">
        <v>10284943</v>
      </c>
    </row>
    <row r="38" spans="1:13" ht="15.5" x14ac:dyDescent="0.35">
      <c r="A38" s="33">
        <v>2020</v>
      </c>
      <c r="B38" s="41">
        <v>4860</v>
      </c>
      <c r="C38" s="35">
        <v>12153</v>
      </c>
      <c r="D38" s="35">
        <v>147.69999999999999</v>
      </c>
      <c r="E38" s="35">
        <f t="shared" ref="E38" si="4">B38+C38+H38-D38</f>
        <v>17288.3</v>
      </c>
      <c r="F38" s="36">
        <f t="shared" si="2"/>
        <v>0.28111497371054411</v>
      </c>
      <c r="G38" s="32">
        <f t="shared" si="3"/>
        <v>1.6691062085560677</v>
      </c>
      <c r="H38" s="133">
        <v>423</v>
      </c>
      <c r="I38" s="144">
        <v>10357819</v>
      </c>
    </row>
    <row r="39" spans="1:13" ht="15.5" x14ac:dyDescent="0.35">
      <c r="A39" s="33">
        <v>2021</v>
      </c>
      <c r="B39" s="41">
        <v>4720</v>
      </c>
      <c r="C39" s="35">
        <v>10504</v>
      </c>
      <c r="D39" s="35">
        <v>158.69999999999999</v>
      </c>
      <c r="E39" s="35">
        <f t="shared" ref="E39" si="5">B39+C39+H39-D39</f>
        <v>15520.3</v>
      </c>
      <c r="F39" s="36">
        <f t="shared" ref="F39" si="6">B39/E39</f>
        <v>0.30411783277385102</v>
      </c>
      <c r="G39" s="32">
        <f t="shared" ref="G39" si="7">E39/I39*1000</f>
        <v>1.4893678273978885</v>
      </c>
      <c r="H39" s="133">
        <v>455</v>
      </c>
      <c r="I39" s="144">
        <v>10420730</v>
      </c>
    </row>
    <row r="40" spans="1:13" ht="15.5" x14ac:dyDescent="0.35">
      <c r="A40" s="33">
        <v>2022</v>
      </c>
      <c r="B40" s="41">
        <v>4670</v>
      </c>
      <c r="C40" s="35">
        <v>11629.3</v>
      </c>
      <c r="D40" s="35">
        <v>203.3</v>
      </c>
      <c r="E40" s="35">
        <f>B40+C40+H40-D40</f>
        <v>16520</v>
      </c>
      <c r="F40" s="36">
        <f>B40/E40</f>
        <v>0.28268765133171914</v>
      </c>
      <c r="G40" s="32">
        <f>E40/I40*1000</f>
        <v>1.5744607972127851</v>
      </c>
      <c r="H40" s="133">
        <v>424</v>
      </c>
      <c r="I40" s="144">
        <v>10492481</v>
      </c>
    </row>
    <row r="41" spans="1:13" ht="15.5" x14ac:dyDescent="0.35">
      <c r="A41" s="33">
        <v>2023</v>
      </c>
      <c r="B41" s="41">
        <v>4730</v>
      </c>
      <c r="C41" s="35">
        <v>11725</v>
      </c>
      <c r="D41" s="35">
        <v>200.3</v>
      </c>
      <c r="E41" s="35">
        <f>B41+C41+H41-D41</f>
        <v>16647.7</v>
      </c>
      <c r="F41" s="36">
        <f>B41/E41</f>
        <v>0.28412333235221682</v>
      </c>
      <c r="G41" s="32">
        <f>E41/I41*1000</f>
        <v>1.5796301465814642</v>
      </c>
      <c r="H41" s="133">
        <v>393</v>
      </c>
      <c r="I41" s="145">
        <v>10538986</v>
      </c>
    </row>
    <row r="42" spans="1:13" ht="14.5" x14ac:dyDescent="0.3">
      <c r="A42" s="4" t="s">
        <v>8</v>
      </c>
      <c r="B42" s="23"/>
      <c r="C42" s="23"/>
      <c r="D42" s="23"/>
      <c r="E42" s="23"/>
      <c r="F42" s="23"/>
      <c r="G42" s="23"/>
      <c r="H42" s="23"/>
      <c r="I42" s="23"/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zoomScaleNormal="100" workbookViewId="0">
      <selection activeCell="H5" sqref="H5:H23"/>
    </sheetView>
  </sheetViews>
  <sheetFormatPr defaultRowHeight="14" x14ac:dyDescent="0.3"/>
  <cols>
    <col min="1" max="1" width="23.08203125" customWidth="1"/>
    <col min="2" max="2" width="15.75" bestFit="1" customWidth="1"/>
    <col min="3" max="4" width="11.33203125" bestFit="1" customWidth="1"/>
    <col min="5" max="5" width="21.5" bestFit="1" customWidth="1"/>
    <col min="6" max="6" width="19.58203125" customWidth="1"/>
    <col min="7" max="7" width="18.83203125" customWidth="1"/>
    <col min="8" max="8" width="11.33203125" customWidth="1"/>
    <col min="9" max="9" width="13" customWidth="1"/>
  </cols>
  <sheetData>
    <row r="1" spans="1:15" ht="18" x14ac:dyDescent="0.4">
      <c r="A1" s="112" t="s">
        <v>62</v>
      </c>
    </row>
    <row r="2" spans="1:15" ht="18" x14ac:dyDescent="0.4">
      <c r="A2" s="112"/>
    </row>
    <row r="3" spans="1:15" ht="15.5" x14ac:dyDescent="0.35">
      <c r="A3" s="1" t="s">
        <v>9</v>
      </c>
    </row>
    <row r="4" spans="1:15" ht="14.5" thickBot="1" x14ac:dyDescent="0.35">
      <c r="A4" s="3"/>
      <c r="B4" s="3"/>
      <c r="C4" s="3"/>
      <c r="D4" s="3"/>
      <c r="E4" s="3"/>
      <c r="F4" s="3"/>
      <c r="G4" s="3"/>
      <c r="H4" s="3"/>
      <c r="I4" s="3"/>
    </row>
    <row r="5" spans="1:15" s="5" customFormat="1" ht="31" x14ac:dyDescent="0.3">
      <c r="A5" s="7" t="s">
        <v>10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  <c r="K5" s="6"/>
      <c r="L5" s="6"/>
      <c r="M5" s="6"/>
      <c r="N5" s="6"/>
      <c r="O5" s="6"/>
    </row>
    <row r="6" spans="1:15" ht="15.5" x14ac:dyDescent="0.35">
      <c r="A6" s="33">
        <v>2017</v>
      </c>
      <c r="B6" s="41">
        <v>5260</v>
      </c>
      <c r="C6" s="42">
        <v>13680.7</v>
      </c>
      <c r="D6" s="42">
        <v>243</v>
      </c>
      <c r="E6" s="35">
        <f>B6+C6+Kvartalsbalans[[#This Row],[Hemslakt]]-D6</f>
        <v>19151.7</v>
      </c>
      <c r="F6" s="36">
        <f>B6/E6</f>
        <v>0.27464924784744954</v>
      </c>
      <c r="G6" s="32">
        <f t="shared" ref="G6:G10" si="0">E6/I6*1000</f>
        <v>1.9029458564076089</v>
      </c>
      <c r="H6" s="133">
        <v>454</v>
      </c>
      <c r="I6" s="123">
        <v>10064238</v>
      </c>
    </row>
    <row r="7" spans="1:15" ht="15.5" x14ac:dyDescent="0.35">
      <c r="A7" s="33">
        <v>2018</v>
      </c>
      <c r="B7" s="41">
        <v>5600</v>
      </c>
      <c r="C7" s="42">
        <v>13104.7</v>
      </c>
      <c r="D7" s="42">
        <v>196.7</v>
      </c>
      <c r="E7" s="35">
        <f>B7+C7+Kvartalsbalans[[#This Row],[Hemslakt]]-D7</f>
        <v>18911</v>
      </c>
      <c r="F7" s="36">
        <f>B7/E7</f>
        <v>0.29612394902437733</v>
      </c>
      <c r="G7" s="32">
        <f t="shared" si="0"/>
        <v>1.8577345305116515</v>
      </c>
      <c r="H7" s="133">
        <v>403</v>
      </c>
      <c r="I7" s="123">
        <v>10179603</v>
      </c>
    </row>
    <row r="8" spans="1:15" ht="15.5" x14ac:dyDescent="0.35">
      <c r="A8" s="33">
        <v>2019</v>
      </c>
      <c r="B8" s="41">
        <v>5090</v>
      </c>
      <c r="C8" s="42">
        <v>11925</v>
      </c>
      <c r="D8" s="42">
        <v>158</v>
      </c>
      <c r="E8" s="35">
        <f>B8+C8+Kvartalsbalans[[#This Row],[Hemslakt]]-D8</f>
        <v>17301</v>
      </c>
      <c r="F8" s="36">
        <f>B8/E8</f>
        <v>0.29420264724582396</v>
      </c>
      <c r="G8" s="32">
        <f t="shared" si="0"/>
        <v>1.6821678058886667</v>
      </c>
      <c r="H8" s="133">
        <v>444</v>
      </c>
      <c r="I8" s="123">
        <v>10284943</v>
      </c>
    </row>
    <row r="9" spans="1:15" ht="15.5" x14ac:dyDescent="0.35">
      <c r="A9" s="33">
        <v>2020</v>
      </c>
      <c r="B9" s="41">
        <v>4860</v>
      </c>
      <c r="C9" s="42">
        <v>12153</v>
      </c>
      <c r="D9" s="42">
        <v>147.69999999999999</v>
      </c>
      <c r="E9" s="35">
        <f>B9+C9+Kvartalsbalans[[#This Row],[Hemslakt]]-D9</f>
        <v>17288.3</v>
      </c>
      <c r="F9" s="36">
        <f t="shared" ref="F9:F10" si="1">B9/E9</f>
        <v>0.28111497371054411</v>
      </c>
      <c r="G9" s="32">
        <f t="shared" si="0"/>
        <v>1.6691062085560677</v>
      </c>
      <c r="H9" s="133">
        <v>423</v>
      </c>
      <c r="I9" s="123">
        <v>10357819</v>
      </c>
    </row>
    <row r="10" spans="1:15" ht="15.5" x14ac:dyDescent="0.35">
      <c r="A10" s="33">
        <v>2021</v>
      </c>
      <c r="B10" s="41">
        <v>4720</v>
      </c>
      <c r="C10" s="42">
        <v>10504</v>
      </c>
      <c r="D10" s="42">
        <v>158.69999999999999</v>
      </c>
      <c r="E10" s="35">
        <f>B10+C10+Kvartalsbalans[[#This Row],[Hemslakt]]-D10</f>
        <v>15520.3</v>
      </c>
      <c r="F10" s="36">
        <f t="shared" si="1"/>
        <v>0.30411783277385102</v>
      </c>
      <c r="G10" s="32">
        <f t="shared" si="0"/>
        <v>1.4893678273978885</v>
      </c>
      <c r="H10" s="133">
        <v>455</v>
      </c>
      <c r="I10" s="123">
        <v>10420730</v>
      </c>
    </row>
    <row r="11" spans="1:15" ht="16" thickBot="1" x14ac:dyDescent="0.35">
      <c r="A11" s="75" t="s">
        <v>29</v>
      </c>
      <c r="B11" s="76">
        <f>SUM(B10-B9)/B9</f>
        <v>-2.8806584362139918E-2</v>
      </c>
      <c r="C11" s="76">
        <f t="shared" ref="C11:I11" si="2">SUM(C10-C9)/C9</f>
        <v>-0.13568666172961408</v>
      </c>
      <c r="D11" s="76">
        <f t="shared" si="2"/>
        <v>7.4475287745429927E-2</v>
      </c>
      <c r="E11" s="76">
        <f t="shared" si="2"/>
        <v>-0.1022656941399675</v>
      </c>
      <c r="F11" s="76">
        <f t="shared" si="2"/>
        <v>8.1827228054355702E-2</v>
      </c>
      <c r="G11" s="76">
        <f t="shared" si="2"/>
        <v>-0.10768540685836261</v>
      </c>
      <c r="H11" s="134">
        <f t="shared" si="2"/>
        <v>7.5650118203309691E-2</v>
      </c>
      <c r="I11" s="76">
        <f t="shared" si="2"/>
        <v>6.0737690048455178E-3</v>
      </c>
    </row>
    <row r="12" spans="1:15" ht="15.5" x14ac:dyDescent="0.35">
      <c r="A12" s="77" t="s">
        <v>11</v>
      </c>
      <c r="B12" s="78">
        <v>770</v>
      </c>
      <c r="C12" s="79">
        <v>2746</v>
      </c>
      <c r="D12" s="79">
        <v>88.3</v>
      </c>
      <c r="E12" s="79">
        <f>B12+C12+Kvartalsbalans[[#This Row],[Hemslakt]]-D12</f>
        <v>3541.45</v>
      </c>
      <c r="F12" s="80">
        <f t="shared" ref="F12:F13" si="3">B12/E12</f>
        <v>0.21742506600403791</v>
      </c>
      <c r="G12" s="81">
        <f t="shared" ref="G12:G13" si="4">E12/I12*1000</f>
        <v>0.34073467146181036</v>
      </c>
      <c r="H12" s="78">
        <f>SUM(H10/4)</f>
        <v>113.75</v>
      </c>
      <c r="I12" s="124">
        <v>10393571</v>
      </c>
    </row>
    <row r="13" spans="1:15" ht="15.5" x14ac:dyDescent="0.35">
      <c r="A13" s="77" t="s">
        <v>30</v>
      </c>
      <c r="B13" s="79">
        <v>700</v>
      </c>
      <c r="C13" s="79">
        <v>2446</v>
      </c>
      <c r="D13" s="79">
        <v>35</v>
      </c>
      <c r="E13" s="79">
        <f>B13+C13+Kvartalsbalans[[#This Row],[Hemslakt]]-D13</f>
        <v>3224.75</v>
      </c>
      <c r="F13" s="80">
        <f t="shared" si="3"/>
        <v>0.21707109078223119</v>
      </c>
      <c r="G13" s="81">
        <f t="shared" si="4"/>
        <v>0.30803827784560717</v>
      </c>
      <c r="H13" s="78">
        <f>H12</f>
        <v>113.75</v>
      </c>
      <c r="I13" s="125">
        <v>10468666.5</v>
      </c>
    </row>
    <row r="14" spans="1:15" ht="16" thickBot="1" x14ac:dyDescent="0.35">
      <c r="A14" s="82" t="s">
        <v>31</v>
      </c>
      <c r="B14" s="83">
        <f t="shared" ref="B14:I14" si="5">SUM(B13-B12)/B12</f>
        <v>-9.0909090909090912E-2</v>
      </c>
      <c r="C14" s="83">
        <f t="shared" si="5"/>
        <v>-0.10924981791697014</v>
      </c>
      <c r="D14" s="83">
        <f t="shared" si="5"/>
        <v>-0.60362400906002267</v>
      </c>
      <c r="E14" s="83">
        <f t="shared" si="5"/>
        <v>-8.9426647277245155E-2</v>
      </c>
      <c r="F14" s="83">
        <f t="shared" si="5"/>
        <v>-1.6280331808667561E-3</v>
      </c>
      <c r="G14" s="83">
        <f t="shared" si="5"/>
        <v>-9.5958516566365365E-2</v>
      </c>
      <c r="H14" s="135">
        <f t="shared" si="5"/>
        <v>0</v>
      </c>
      <c r="I14" s="83">
        <f t="shared" si="5"/>
        <v>7.225187570277819E-3</v>
      </c>
    </row>
    <row r="15" spans="1:15" ht="15.5" x14ac:dyDescent="0.35">
      <c r="A15" s="84" t="s">
        <v>12</v>
      </c>
      <c r="B15" s="85">
        <v>1810</v>
      </c>
      <c r="C15" s="86">
        <v>5314.7</v>
      </c>
      <c r="D15" s="86">
        <v>104.3</v>
      </c>
      <c r="E15" s="87">
        <f>B15+C15+Kvartalsbalans[[#This Row],[Hemslakt]]-D15</f>
        <v>7247.9</v>
      </c>
      <c r="F15" s="88">
        <f t="shared" ref="F15:F16" si="6">B15/E15</f>
        <v>0.24972750727797019</v>
      </c>
      <c r="G15" s="89">
        <f t="shared" ref="G15:G16" si="7">E15/I15*1000</f>
        <v>0.69672306856145649</v>
      </c>
      <c r="H15" s="136">
        <f>H10/2</f>
        <v>227.5</v>
      </c>
      <c r="I15" s="126">
        <v>10402842</v>
      </c>
    </row>
    <row r="16" spans="1:15" ht="15.5" x14ac:dyDescent="0.35">
      <c r="A16" s="84" t="s">
        <v>32</v>
      </c>
      <c r="B16" s="86">
        <v>1760</v>
      </c>
      <c r="C16" s="90">
        <v>5749</v>
      </c>
      <c r="D16" s="86">
        <v>88</v>
      </c>
      <c r="E16" s="87">
        <f>B16+C16+Kvartalsbalans[[#This Row],[Hemslakt]]-D16</f>
        <v>7648.5</v>
      </c>
      <c r="F16" s="88">
        <f t="shared" si="6"/>
        <v>0.23011047917892397</v>
      </c>
      <c r="G16" s="91">
        <f t="shared" si="7"/>
        <v>0.729948045183197</v>
      </c>
      <c r="H16" s="137">
        <f>H10/2</f>
        <v>227.5</v>
      </c>
      <c r="I16" s="127">
        <v>10478143</v>
      </c>
    </row>
    <row r="17" spans="1:9" ht="16" thickBot="1" x14ac:dyDescent="0.35">
      <c r="A17" s="92" t="s">
        <v>33</v>
      </c>
      <c r="B17" s="93">
        <f t="shared" ref="B17:I17" si="8">SUM(B16-B15)/B15</f>
        <v>-2.7624309392265192E-2</v>
      </c>
      <c r="C17" s="93">
        <f t="shared" si="8"/>
        <v>8.1716747887933511E-2</v>
      </c>
      <c r="D17" s="93">
        <f t="shared" si="8"/>
        <v>-0.15627996164908914</v>
      </c>
      <c r="E17" s="93">
        <f t="shared" si="8"/>
        <v>5.5271181997544168E-2</v>
      </c>
      <c r="F17" s="93">
        <f t="shared" si="8"/>
        <v>-7.8553733679048138E-2</v>
      </c>
      <c r="G17" s="93">
        <f t="shared" si="8"/>
        <v>4.7687493239374205E-2</v>
      </c>
      <c r="H17" s="138">
        <f t="shared" si="8"/>
        <v>0</v>
      </c>
      <c r="I17" s="94">
        <f t="shared" si="8"/>
        <v>7.2385027091635152E-3</v>
      </c>
    </row>
    <row r="18" spans="1:9" ht="15.5" x14ac:dyDescent="0.35">
      <c r="A18" s="95" t="s">
        <v>13</v>
      </c>
      <c r="B18" s="96">
        <v>3130</v>
      </c>
      <c r="C18" s="97">
        <v>8041.3</v>
      </c>
      <c r="D18" s="97">
        <v>122.3</v>
      </c>
      <c r="E18" s="98">
        <f>B18+C18+Kvartalsbalans[[#This Row],[Hemslakt]]-D18</f>
        <v>11390.25</v>
      </c>
      <c r="F18" s="99">
        <f t="shared" ref="F18:F19" si="9">B18/E18</f>
        <v>0.27479642676850813</v>
      </c>
      <c r="G18" s="100">
        <f t="shared" ref="G18:G19" si="10">E18/I18*1000</f>
        <v>1.0934498988701042</v>
      </c>
      <c r="H18" s="139">
        <f>H10/4*3</f>
        <v>341.25</v>
      </c>
      <c r="I18" s="132">
        <v>10416801</v>
      </c>
    </row>
    <row r="19" spans="1:9" ht="15.5" x14ac:dyDescent="0.35">
      <c r="A19" s="95" t="s">
        <v>34</v>
      </c>
      <c r="B19" s="97">
        <v>3070</v>
      </c>
      <c r="C19" s="101">
        <v>9199.2999999999993</v>
      </c>
      <c r="D19" s="97">
        <v>129</v>
      </c>
      <c r="E19" s="98">
        <f>B19+C19+Kvartalsbalans[[#This Row],[Hemslakt]]-D19</f>
        <v>12481.55</v>
      </c>
      <c r="F19" s="99">
        <f t="shared" si="9"/>
        <v>0.24596304144917899</v>
      </c>
      <c r="G19" s="100">
        <f t="shared" si="10"/>
        <v>1.1899175779337359</v>
      </c>
      <c r="H19" s="139">
        <f>H10/4*3</f>
        <v>341.25</v>
      </c>
      <c r="I19" s="132">
        <v>10489424</v>
      </c>
    </row>
    <row r="20" spans="1:9" ht="16" thickBot="1" x14ac:dyDescent="0.35">
      <c r="A20" s="102" t="s">
        <v>35</v>
      </c>
      <c r="B20" s="103">
        <f t="shared" ref="B20:I20" si="11">SUM(B19-B18)/B18</f>
        <v>-1.9169329073482427E-2</v>
      </c>
      <c r="C20" s="103">
        <f t="shared" si="11"/>
        <v>0.14400656610249574</v>
      </c>
      <c r="D20" s="103">
        <f t="shared" si="11"/>
        <v>5.4783319705641889E-2</v>
      </c>
      <c r="E20" s="103">
        <f t="shared" si="11"/>
        <v>9.5810012949671799E-2</v>
      </c>
      <c r="F20" s="103">
        <f t="shared" si="11"/>
        <v>-0.1049263473269932</v>
      </c>
      <c r="G20" s="103">
        <f t="shared" si="11"/>
        <v>8.8223227386380193E-2</v>
      </c>
      <c r="H20" s="140">
        <f t="shared" si="11"/>
        <v>0</v>
      </c>
      <c r="I20" s="103">
        <f t="shared" si="11"/>
        <v>6.9717180927234765E-3</v>
      </c>
    </row>
    <row r="21" spans="1:9" ht="15.5" x14ac:dyDescent="0.35">
      <c r="A21" s="104" t="s">
        <v>14</v>
      </c>
      <c r="B21" s="105">
        <v>4720</v>
      </c>
      <c r="C21" s="105">
        <v>10504</v>
      </c>
      <c r="D21" s="105">
        <v>158.69999999999999</v>
      </c>
      <c r="E21" s="105">
        <f>B21+C21+Kvartalsbalans[[#This Row],[Hemslakt]]-D21</f>
        <v>15520.3</v>
      </c>
      <c r="F21" s="106">
        <f t="shared" ref="F21:F22" si="12">B21/E21</f>
        <v>0.30411783277385102</v>
      </c>
      <c r="G21" s="107">
        <f t="shared" ref="G21:G22" si="13">E21/I21*1000</f>
        <v>1.4893678273978885</v>
      </c>
      <c r="H21" s="141">
        <v>455</v>
      </c>
      <c r="I21" s="130">
        <v>10420730</v>
      </c>
    </row>
    <row r="22" spans="1:9" ht="15.5" x14ac:dyDescent="0.35">
      <c r="A22" s="108" t="s">
        <v>36</v>
      </c>
      <c r="B22" s="109">
        <v>4670</v>
      </c>
      <c r="C22" s="109">
        <v>11629.3</v>
      </c>
      <c r="D22" s="109">
        <v>203.3</v>
      </c>
      <c r="E22" s="105">
        <f>B22+C22+Kvartalsbalans[[#This Row],[Hemslakt]]-D22</f>
        <v>16520</v>
      </c>
      <c r="F22" s="106">
        <f t="shared" si="12"/>
        <v>0.28268765133171914</v>
      </c>
      <c r="G22" s="107">
        <f t="shared" si="13"/>
        <v>1.5744607972127851</v>
      </c>
      <c r="H22" s="141">
        <v>424</v>
      </c>
      <c r="I22" s="131">
        <v>10492481</v>
      </c>
    </row>
    <row r="23" spans="1:9" ht="15.5" x14ac:dyDescent="0.35">
      <c r="A23" s="110" t="s">
        <v>37</v>
      </c>
      <c r="B23" s="111">
        <f t="shared" ref="B23:I23" si="14">SUM(B22-B21)/B21</f>
        <v>-1.059322033898305E-2</v>
      </c>
      <c r="C23" s="111">
        <f t="shared" si="14"/>
        <v>0.10713061690784456</v>
      </c>
      <c r="D23" s="111">
        <f t="shared" si="14"/>
        <v>0.28103339634530577</v>
      </c>
      <c r="E23" s="111">
        <f t="shared" si="14"/>
        <v>6.4412414708478624E-2</v>
      </c>
      <c r="F23" s="111">
        <f t="shared" si="14"/>
        <v>-7.0466704456847329E-2</v>
      </c>
      <c r="G23" s="111">
        <f t="shared" si="14"/>
        <v>5.7133616189067676E-2</v>
      </c>
      <c r="H23" s="142">
        <f t="shared" si="14"/>
        <v>-6.8131868131868126E-2</v>
      </c>
      <c r="I23" s="111">
        <f t="shared" si="14"/>
        <v>6.8854101392128962E-3</v>
      </c>
    </row>
    <row r="24" spans="1:9" ht="14.5" x14ac:dyDescent="0.3">
      <c r="A24" s="4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B2C703F-876C-43DD-A7E5-BD0FFCDD95C5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B11:I11</xm:sqref>
        </x14:conditionalFormatting>
        <x14:conditionalFormatting xmlns:xm="http://schemas.microsoft.com/office/excel/2006/main">
          <x14:cfRule type="iconSet" priority="4" id="{48F1F0A8-CD6F-43E4-8E39-2A5B8F05427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B14:I14</xm:sqref>
        </x14:conditionalFormatting>
        <x14:conditionalFormatting xmlns:xm="http://schemas.microsoft.com/office/excel/2006/main">
          <x14:cfRule type="iconSet" priority="3" id="{38A68E24-528E-45C2-84F9-F3CC04FCE013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B17:I17</xm:sqref>
        </x14:conditionalFormatting>
        <x14:conditionalFormatting xmlns:xm="http://schemas.microsoft.com/office/excel/2006/main">
          <x14:cfRule type="iconSet" priority="2" id="{3CFBF58D-8AC4-4725-BF8B-293B93AA47B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B20:I20</xm:sqref>
        </x14:conditionalFormatting>
        <x14:conditionalFormatting xmlns:xm="http://schemas.microsoft.com/office/excel/2006/main">
          <x14:cfRule type="iconSet" priority="1" id="{EC62979D-7F12-4182-9F7B-86286A3CB2C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B23:I23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zoomScaleNormal="100" workbookViewId="0">
      <selection activeCell="K13" sqref="K13"/>
    </sheetView>
  </sheetViews>
  <sheetFormatPr defaultRowHeight="14" x14ac:dyDescent="0.3"/>
  <cols>
    <col min="1" max="1" width="22.58203125" customWidth="1"/>
    <col min="2" max="2" width="13.6640625" customWidth="1"/>
    <col min="3" max="3" width="10.83203125" customWidth="1"/>
    <col min="4" max="4" width="11" customWidth="1"/>
    <col min="5" max="5" width="19" customWidth="1"/>
    <col min="6" max="6" width="19.33203125" customWidth="1"/>
    <col min="7" max="7" width="18.4140625" customWidth="1"/>
    <col min="8" max="8" width="11.33203125" customWidth="1"/>
    <col min="9" max="9" width="13" customWidth="1"/>
  </cols>
  <sheetData>
    <row r="1" spans="1:15" ht="18" x14ac:dyDescent="0.4">
      <c r="A1" s="112" t="s">
        <v>62</v>
      </c>
    </row>
    <row r="2" spans="1:15" ht="18" x14ac:dyDescent="0.4">
      <c r="A2" s="112"/>
    </row>
    <row r="3" spans="1:15" ht="15.5" x14ac:dyDescent="0.35">
      <c r="A3" s="1" t="s">
        <v>9</v>
      </c>
    </row>
    <row r="4" spans="1:15" ht="14.5" thickBot="1" x14ac:dyDescent="0.35">
      <c r="B4" s="3"/>
      <c r="C4" s="3"/>
      <c r="D4" s="3"/>
      <c r="E4" s="3"/>
      <c r="F4" s="3"/>
      <c r="G4" s="3"/>
      <c r="H4" s="3"/>
      <c r="I4" s="3"/>
    </row>
    <row r="5" spans="1:15" s="5" customFormat="1" ht="31" x14ac:dyDescent="0.3">
      <c r="A5" s="7" t="s">
        <v>10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  <c r="K5" s="6"/>
      <c r="L5" s="6"/>
      <c r="M5" s="6"/>
      <c r="N5" s="6"/>
      <c r="O5" s="6"/>
    </row>
    <row r="6" spans="1:15" ht="15.5" x14ac:dyDescent="0.35">
      <c r="A6" s="33">
        <v>2018</v>
      </c>
      <c r="B6" s="41">
        <v>5600</v>
      </c>
      <c r="C6" s="42">
        <v>13104.7</v>
      </c>
      <c r="D6" s="42">
        <v>196.7</v>
      </c>
      <c r="E6" s="35">
        <f>B6+C6+Kvartalsbalans2[[#This Row],[Hemslakt]]-D6</f>
        <v>18911</v>
      </c>
      <c r="F6" s="36">
        <f>B6/E6</f>
        <v>0.29612394902437733</v>
      </c>
      <c r="G6" s="32">
        <f t="shared" ref="G6:G10" si="0">E6/I6*1000</f>
        <v>1.8577345305116515</v>
      </c>
      <c r="H6" s="133">
        <v>403</v>
      </c>
      <c r="I6" s="123">
        <v>10179603</v>
      </c>
    </row>
    <row r="7" spans="1:15" ht="15.5" x14ac:dyDescent="0.35">
      <c r="A7" s="33">
        <v>2019</v>
      </c>
      <c r="B7" s="41">
        <v>5090</v>
      </c>
      <c r="C7" s="42">
        <v>11925</v>
      </c>
      <c r="D7" s="42">
        <v>158</v>
      </c>
      <c r="E7" s="35">
        <f>B7+C7+Kvartalsbalans2[[#This Row],[Hemslakt]]-D7</f>
        <v>17301</v>
      </c>
      <c r="F7" s="36">
        <f>B7/E7</f>
        <v>0.29420264724582396</v>
      </c>
      <c r="G7" s="32">
        <f t="shared" si="0"/>
        <v>1.6821678058886667</v>
      </c>
      <c r="H7" s="133">
        <v>444</v>
      </c>
      <c r="I7" s="123">
        <v>10284943</v>
      </c>
    </row>
    <row r="8" spans="1:15" ht="15.5" x14ac:dyDescent="0.35">
      <c r="A8" s="33">
        <v>2020</v>
      </c>
      <c r="B8" s="41">
        <v>4860</v>
      </c>
      <c r="C8" s="42">
        <v>12153</v>
      </c>
      <c r="D8" s="42">
        <v>147.69999999999999</v>
      </c>
      <c r="E8" s="35">
        <f>B8+C8+Kvartalsbalans2[[#This Row],[Hemslakt]]-D8</f>
        <v>17288.3</v>
      </c>
      <c r="F8" s="36">
        <f>B8/E8</f>
        <v>0.28111497371054411</v>
      </c>
      <c r="G8" s="32">
        <f t="shared" si="0"/>
        <v>1.6691062085560677</v>
      </c>
      <c r="H8" s="133">
        <v>423</v>
      </c>
      <c r="I8" s="123">
        <v>10357819</v>
      </c>
    </row>
    <row r="9" spans="1:15" ht="15.5" x14ac:dyDescent="0.35">
      <c r="A9" s="33">
        <v>2021</v>
      </c>
      <c r="B9" s="41">
        <v>4720</v>
      </c>
      <c r="C9" s="42">
        <v>10504</v>
      </c>
      <c r="D9" s="42">
        <v>158.69999999999999</v>
      </c>
      <c r="E9" s="35">
        <f>B9+C9+Kvartalsbalans2[[#This Row],[Hemslakt]]-D9</f>
        <v>15520.3</v>
      </c>
      <c r="F9" s="36">
        <f t="shared" ref="F9:F10" si="1">B9/E9</f>
        <v>0.30411783277385102</v>
      </c>
      <c r="G9" s="32">
        <f t="shared" si="0"/>
        <v>1.4893678273978885</v>
      </c>
      <c r="H9" s="133">
        <v>455</v>
      </c>
      <c r="I9" s="123">
        <v>10420730</v>
      </c>
    </row>
    <row r="10" spans="1:15" ht="15.5" x14ac:dyDescent="0.35">
      <c r="A10" s="33">
        <v>2022</v>
      </c>
      <c r="B10" s="41">
        <v>4670</v>
      </c>
      <c r="C10" s="42">
        <v>11604.3</v>
      </c>
      <c r="D10" s="42">
        <v>203.3</v>
      </c>
      <c r="E10" s="35">
        <f>B10+C10+Kvartalsbalans2[[#This Row],[Hemslakt]]-D10</f>
        <v>16495</v>
      </c>
      <c r="F10" s="36">
        <f t="shared" si="1"/>
        <v>0.28311609578660202</v>
      </c>
      <c r="G10" s="32">
        <f t="shared" si="0"/>
        <v>1.5720781386213614</v>
      </c>
      <c r="H10" s="133">
        <v>424</v>
      </c>
      <c r="I10" s="123">
        <v>10492481</v>
      </c>
    </row>
    <row r="11" spans="1:15" ht="16" thickBot="1" x14ac:dyDescent="0.35">
      <c r="A11" s="75" t="s">
        <v>47</v>
      </c>
      <c r="B11" s="76">
        <f>SUM(B10-B9)/B9</f>
        <v>-1.059322033898305E-2</v>
      </c>
      <c r="C11" s="76">
        <f t="shared" ref="C11:I11" si="2">SUM(C10-C9)/C9</f>
        <v>0.10475057121096717</v>
      </c>
      <c r="D11" s="76">
        <f t="shared" si="2"/>
        <v>0.28103339634530577</v>
      </c>
      <c r="E11" s="76">
        <f t="shared" si="2"/>
        <v>6.2801621102684918E-2</v>
      </c>
      <c r="F11" s="76">
        <f t="shared" si="2"/>
        <v>-6.9057893763389958E-2</v>
      </c>
      <c r="G11" s="76">
        <f t="shared" si="2"/>
        <v>5.5533837714205274E-2</v>
      </c>
      <c r="H11" s="134">
        <f t="shared" si="2"/>
        <v>-6.8131868131868126E-2</v>
      </c>
      <c r="I11" s="76">
        <f t="shared" si="2"/>
        <v>6.8854101392128962E-3</v>
      </c>
    </row>
    <row r="12" spans="1:15" ht="15.5" x14ac:dyDescent="0.35">
      <c r="A12" s="77" t="s">
        <v>30</v>
      </c>
      <c r="B12" s="78">
        <v>700</v>
      </c>
      <c r="C12" s="79">
        <v>2542.6666666666665</v>
      </c>
      <c r="D12" s="79">
        <v>36</v>
      </c>
      <c r="E12" s="79">
        <f>B12+C12+Kvartalsbalans2[[#This Row],[Hemslakt]]-D12</f>
        <v>3312.6666666666665</v>
      </c>
      <c r="F12" s="80">
        <f t="shared" ref="F12:F13" si="3">B12/E12</f>
        <v>0.21131012276111893</v>
      </c>
      <c r="G12" s="81">
        <f t="shared" ref="G12:G13" si="4">E12/I12*1000</f>
        <v>0.31643635477992033</v>
      </c>
      <c r="H12" s="78">
        <f>H10/4</f>
        <v>106</v>
      </c>
      <c r="I12" s="124">
        <v>10468666.5</v>
      </c>
    </row>
    <row r="13" spans="1:15" ht="15.5" x14ac:dyDescent="0.35">
      <c r="A13" s="77" t="s">
        <v>43</v>
      </c>
      <c r="B13" s="79">
        <v>760</v>
      </c>
      <c r="C13" s="79">
        <v>3358.3333333333335</v>
      </c>
      <c r="D13" s="79">
        <v>40.333333333333336</v>
      </c>
      <c r="E13" s="79">
        <f>B13+C13+Kvartalsbalans2[[#This Row],[Hemslakt]]-D13</f>
        <v>4184.0000000000009</v>
      </c>
      <c r="F13" s="80">
        <f t="shared" si="3"/>
        <v>0.18164435946462712</v>
      </c>
      <c r="G13" s="81">
        <f t="shared" si="4"/>
        <v>0.39733491216348626</v>
      </c>
      <c r="H13" s="78">
        <f>H10/4</f>
        <v>106</v>
      </c>
      <c r="I13" s="125">
        <v>10530159.5</v>
      </c>
    </row>
    <row r="14" spans="1:15" ht="16" thickBot="1" x14ac:dyDescent="0.35">
      <c r="A14" s="82" t="s">
        <v>48</v>
      </c>
      <c r="B14" s="83">
        <f t="shared" ref="B14:I14" si="5">SUM(B13-B12)/B12</f>
        <v>8.5714285714285715E-2</v>
      </c>
      <c r="C14" s="83">
        <f t="shared" si="5"/>
        <v>0.32079181961195607</v>
      </c>
      <c r="D14" s="83">
        <f t="shared" si="5"/>
        <v>0.12037037037037043</v>
      </c>
      <c r="E14" s="83">
        <f t="shared" si="5"/>
        <v>0.26303079090360265</v>
      </c>
      <c r="F14" s="83">
        <f t="shared" si="5"/>
        <v>-0.14038969316215985</v>
      </c>
      <c r="G14" s="83">
        <f t="shared" si="5"/>
        <v>0.25565506668736093</v>
      </c>
      <c r="H14" s="135">
        <f t="shared" si="5"/>
        <v>0</v>
      </c>
      <c r="I14" s="83">
        <f t="shared" si="5"/>
        <v>5.874005060720962E-3</v>
      </c>
    </row>
    <row r="15" spans="1:15" ht="15.5" x14ac:dyDescent="0.35">
      <c r="A15" s="84" t="s">
        <v>32</v>
      </c>
      <c r="B15" s="85">
        <v>1760</v>
      </c>
      <c r="C15" s="86">
        <v>5749</v>
      </c>
      <c r="D15" s="86">
        <v>88</v>
      </c>
      <c r="E15" s="87">
        <f>B15+C15+Kvartalsbalans2[[#This Row],[Hemslakt]]-D15</f>
        <v>7633</v>
      </c>
      <c r="F15" s="88">
        <f t="shared" ref="F15:F16" si="6">B15/E15</f>
        <v>0.2305777544870955</v>
      </c>
      <c r="G15" s="89">
        <f t="shared" ref="G15:G16" si="7">E15/I15*1000</f>
        <v>0.7284687754309136</v>
      </c>
      <c r="H15" s="136">
        <f>H10/2</f>
        <v>212</v>
      </c>
      <c r="I15" s="126">
        <v>10478143</v>
      </c>
    </row>
    <row r="16" spans="1:15" ht="15.5" x14ac:dyDescent="0.35">
      <c r="A16" s="84" t="s">
        <v>44</v>
      </c>
      <c r="B16" s="86">
        <v>1720</v>
      </c>
      <c r="C16" s="90">
        <v>6236.3</v>
      </c>
      <c r="D16" s="86">
        <v>135.69999999999999</v>
      </c>
      <c r="E16" s="87">
        <f>B16+C16+Kvartalsbalans2[[#This Row],[Hemslakt]]-D16</f>
        <v>8032.6</v>
      </c>
      <c r="F16" s="88">
        <f t="shared" si="6"/>
        <v>0.21412743071981674</v>
      </c>
      <c r="G16" s="91">
        <f t="shared" si="7"/>
        <v>0.76238995193467629</v>
      </c>
      <c r="H16" s="137">
        <f>H15</f>
        <v>212</v>
      </c>
      <c r="I16" s="127">
        <v>10536078</v>
      </c>
    </row>
    <row r="17" spans="1:9" ht="31.5" thickBot="1" x14ac:dyDescent="0.35">
      <c r="A17" s="92" t="s">
        <v>49</v>
      </c>
      <c r="B17" s="93">
        <f t="shared" ref="B17:I17" si="8">SUM(B16-B15)/B15</f>
        <v>-2.2727272727272728E-2</v>
      </c>
      <c r="C17" s="93">
        <f t="shared" si="8"/>
        <v>8.4762567403026651E-2</v>
      </c>
      <c r="D17" s="93">
        <f t="shared" si="8"/>
        <v>0.54204545454545439</v>
      </c>
      <c r="E17" s="93">
        <f t="shared" si="8"/>
        <v>5.2351631075592868E-2</v>
      </c>
      <c r="F17" s="93">
        <f t="shared" si="8"/>
        <v>-7.1343932565703844E-2</v>
      </c>
      <c r="G17" s="93">
        <f t="shared" si="8"/>
        <v>4.6565038403598269E-2</v>
      </c>
      <c r="H17" s="138">
        <f t="shared" si="8"/>
        <v>0</v>
      </c>
      <c r="I17" s="93">
        <f t="shared" si="8"/>
        <v>5.5291285870024869E-3</v>
      </c>
    </row>
    <row r="18" spans="1:9" ht="15.5" x14ac:dyDescent="0.35">
      <c r="A18" s="95" t="s">
        <v>34</v>
      </c>
      <c r="B18" s="96">
        <v>3070</v>
      </c>
      <c r="C18" s="97">
        <v>9199.2999999999993</v>
      </c>
      <c r="D18" s="97">
        <v>129</v>
      </c>
      <c r="E18" s="98">
        <f>B18+C18+Kvartalsbalans2[[#This Row],[Hemslakt]]-D18</f>
        <v>12458.3</v>
      </c>
      <c r="F18" s="99">
        <f t="shared" ref="F18:F19" si="9">B18/E18</f>
        <v>0.24642206400552244</v>
      </c>
      <c r="G18" s="100">
        <f t="shared" ref="G18:G19" si="10">E18/I18*1000</f>
        <v>1.1877010596578039</v>
      </c>
      <c r="H18" s="139">
        <f>H12*3</f>
        <v>318</v>
      </c>
      <c r="I18" s="128">
        <v>10489424</v>
      </c>
    </row>
    <row r="19" spans="1:9" ht="15.5" x14ac:dyDescent="0.35">
      <c r="A19" s="95" t="s">
        <v>45</v>
      </c>
      <c r="B19" s="97">
        <v>3100</v>
      </c>
      <c r="C19" s="101">
        <v>9342</v>
      </c>
      <c r="D19" s="97">
        <v>158</v>
      </c>
      <c r="E19" s="98">
        <f>B19+C19+Kvartalsbalans2[[#This Row],[Hemslakt]]-D19</f>
        <v>12602</v>
      </c>
      <c r="F19" s="99">
        <f t="shared" si="9"/>
        <v>0.24599269957149658</v>
      </c>
      <c r="G19" s="100">
        <f t="shared" si="10"/>
        <v>1.1953852551571738</v>
      </c>
      <c r="H19" s="139">
        <f>H18</f>
        <v>318</v>
      </c>
      <c r="I19" s="129">
        <v>10542208</v>
      </c>
    </row>
    <row r="20" spans="1:9" ht="31.5" thickBot="1" x14ac:dyDescent="0.35">
      <c r="A20" s="102" t="s">
        <v>50</v>
      </c>
      <c r="B20" s="103">
        <f t="shared" ref="B20:I20" si="11">SUM(B19-B18)/B18</f>
        <v>9.7719869706840382E-3</v>
      </c>
      <c r="C20" s="103">
        <f t="shared" si="11"/>
        <v>1.551204982987844E-2</v>
      </c>
      <c r="D20" s="103">
        <f t="shared" si="11"/>
        <v>0.22480620155038761</v>
      </c>
      <c r="E20" s="103">
        <f t="shared" si="11"/>
        <v>1.153447902201751E-2</v>
      </c>
      <c r="F20" s="103">
        <f t="shared" si="11"/>
        <v>-1.7423944392261732E-3</v>
      </c>
      <c r="G20" s="103">
        <f t="shared" si="11"/>
        <v>6.469806048319743E-3</v>
      </c>
      <c r="H20" s="140">
        <f t="shared" si="11"/>
        <v>0</v>
      </c>
      <c r="I20" s="103">
        <f t="shared" si="11"/>
        <v>5.0321161581417624E-3</v>
      </c>
    </row>
    <row r="21" spans="1:9" ht="15.5" x14ac:dyDescent="0.35">
      <c r="A21" s="104" t="s">
        <v>36</v>
      </c>
      <c r="B21" s="105">
        <v>4670</v>
      </c>
      <c r="C21" s="105">
        <v>11629.3</v>
      </c>
      <c r="D21" s="105">
        <v>203.3</v>
      </c>
      <c r="E21" s="105">
        <f>B21+C21+Kvartalsbalans2[[#This Row],[Hemslakt]]-D21</f>
        <v>16520</v>
      </c>
      <c r="F21" s="106">
        <f t="shared" ref="F21:F22" si="12">B21/E21</f>
        <v>0.28268765133171914</v>
      </c>
      <c r="G21" s="107">
        <f t="shared" ref="G21:G22" si="13">E21/I21*1000</f>
        <v>1.5744607972127851</v>
      </c>
      <c r="H21" s="141">
        <v>424</v>
      </c>
      <c r="I21" s="130">
        <v>10492481</v>
      </c>
    </row>
    <row r="22" spans="1:9" ht="15.5" x14ac:dyDescent="0.35">
      <c r="A22" s="108" t="s">
        <v>46</v>
      </c>
      <c r="B22" s="109">
        <v>4730</v>
      </c>
      <c r="C22" s="109">
        <v>11725</v>
      </c>
      <c r="D22" s="109">
        <v>200.3</v>
      </c>
      <c r="E22" s="105">
        <f>B22+C22+Kvartalsbalans2[[#This Row],[Hemslakt]]-D22</f>
        <v>16647.7</v>
      </c>
      <c r="F22" s="106">
        <f t="shared" si="12"/>
        <v>0.28412333235221682</v>
      </c>
      <c r="G22" s="107">
        <f t="shared" si="13"/>
        <v>1.5796301465814642</v>
      </c>
      <c r="H22" s="141">
        <v>393</v>
      </c>
      <c r="I22" s="131">
        <v>10538986</v>
      </c>
    </row>
    <row r="23" spans="1:9" ht="15.5" x14ac:dyDescent="0.35">
      <c r="A23" s="110" t="s">
        <v>51</v>
      </c>
      <c r="B23" s="111">
        <f t="shared" ref="B23:I23" si="14">SUM(B22-B21)/B21</f>
        <v>1.284796573875803E-2</v>
      </c>
      <c r="C23" s="111">
        <f t="shared" si="14"/>
        <v>8.2292141401460739E-3</v>
      </c>
      <c r="D23" s="111">
        <f t="shared" si="14"/>
        <v>-1.4756517461878995E-2</v>
      </c>
      <c r="E23" s="111">
        <f t="shared" si="14"/>
        <v>7.7300242130751047E-3</v>
      </c>
      <c r="F23" s="111">
        <f t="shared" si="14"/>
        <v>5.0786831817177065E-3</v>
      </c>
      <c r="G23" s="111">
        <f t="shared" si="14"/>
        <v>3.2832506073382089E-3</v>
      </c>
      <c r="H23" s="142">
        <f t="shared" si="14"/>
        <v>-7.3113207547169809E-2</v>
      </c>
      <c r="I23" s="111">
        <f t="shared" si="14"/>
        <v>4.4322215117663785E-3</v>
      </c>
    </row>
    <row r="24" spans="1:9" ht="14.5" x14ac:dyDescent="0.3">
      <c r="A24" s="4" t="s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30A978E-AF17-4804-96C9-C2A836F96DA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B11:I11</xm:sqref>
        </x14:conditionalFormatting>
        <x14:conditionalFormatting xmlns:xm="http://schemas.microsoft.com/office/excel/2006/main">
          <x14:cfRule type="iconSet" priority="4" id="{F34E960A-F83B-4AA3-9D38-3241BFF8597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B14:I14</xm:sqref>
        </x14:conditionalFormatting>
        <x14:conditionalFormatting xmlns:xm="http://schemas.microsoft.com/office/excel/2006/main">
          <x14:cfRule type="iconSet" priority="3" id="{84BCBF6E-90C4-4C4C-B42E-31033EBD432A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B17:I17</xm:sqref>
        </x14:conditionalFormatting>
        <x14:conditionalFormatting xmlns:xm="http://schemas.microsoft.com/office/excel/2006/main">
          <x14:cfRule type="iconSet" priority="2" id="{A11E13B0-0678-454B-A11F-57960E0D5F2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B20:I20</xm:sqref>
        </x14:conditionalFormatting>
        <x14:conditionalFormatting xmlns:xm="http://schemas.microsoft.com/office/excel/2006/main">
          <x14:cfRule type="iconSet" priority="1" id="{BA9A3158-899C-4D7F-ACC3-96387615270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B23:I23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zoomScaleNormal="100" workbookViewId="0">
      <selection activeCell="A17" sqref="A17"/>
    </sheetView>
  </sheetViews>
  <sheetFormatPr defaultColWidth="8.33203125" defaultRowHeight="14" x14ac:dyDescent="0.3"/>
  <cols>
    <col min="1" max="1" width="24.75" style="21" customWidth="1"/>
    <col min="2" max="2" width="9.5" style="15" bestFit="1" customWidth="1"/>
    <col min="3" max="3" width="10.5" style="16" bestFit="1" customWidth="1"/>
    <col min="4" max="4" width="12.83203125" style="15" customWidth="1"/>
    <col min="5" max="5" width="12.58203125" style="15" customWidth="1"/>
    <col min="6" max="6" width="11.58203125" style="15" bestFit="1" customWidth="1"/>
    <col min="7" max="7" width="9.83203125" style="15" bestFit="1" customWidth="1"/>
    <col min="8" max="8" width="12.58203125" style="16" customWidth="1"/>
    <col min="9" max="9" width="15.75" style="16" customWidth="1"/>
    <col min="10" max="16384" width="8.33203125" style="16"/>
  </cols>
  <sheetData>
    <row r="1" spans="1:8" ht="18" x14ac:dyDescent="0.4">
      <c r="A1" s="113" t="s">
        <v>60</v>
      </c>
      <c r="B1" s="54"/>
      <c r="C1" s="55"/>
      <c r="D1" s="54"/>
      <c r="E1" s="54"/>
      <c r="F1" s="54"/>
      <c r="G1" s="54"/>
    </row>
    <row r="2" spans="1:8" ht="15.5" x14ac:dyDescent="0.35">
      <c r="A2" s="24"/>
      <c r="B2" s="54"/>
      <c r="C2" s="55"/>
      <c r="D2" s="54"/>
      <c r="E2" s="54"/>
      <c r="F2" s="54"/>
      <c r="G2" s="54"/>
    </row>
    <row r="3" spans="1:8" s="17" customFormat="1" ht="15.5" x14ac:dyDescent="0.35">
      <c r="A3" s="56" t="s">
        <v>20</v>
      </c>
      <c r="B3" s="56" t="s">
        <v>15</v>
      </c>
      <c r="C3" s="56" t="s">
        <v>27</v>
      </c>
      <c r="D3" s="56" t="s">
        <v>16</v>
      </c>
      <c r="E3" s="56" t="s">
        <v>28</v>
      </c>
      <c r="F3" s="56" t="s">
        <v>17</v>
      </c>
      <c r="G3" s="56" t="s">
        <v>18</v>
      </c>
    </row>
    <row r="4" spans="1:8" s="17" customFormat="1" ht="15.5" x14ac:dyDescent="0.35">
      <c r="A4" s="57">
        <v>2022</v>
      </c>
      <c r="B4" s="57"/>
      <c r="C4" s="57"/>
      <c r="D4" s="57"/>
      <c r="E4" s="57"/>
      <c r="F4" s="57"/>
      <c r="G4" s="57"/>
    </row>
    <row r="5" spans="1:8" s="17" customFormat="1" ht="15.5" x14ac:dyDescent="0.35">
      <c r="A5" s="58" t="s">
        <v>38</v>
      </c>
      <c r="B5" s="59">
        <v>6735</v>
      </c>
      <c r="C5" s="59">
        <v>3696</v>
      </c>
      <c r="D5" s="59">
        <v>1764</v>
      </c>
      <c r="E5" s="59">
        <v>583</v>
      </c>
      <c r="F5" s="59">
        <v>285</v>
      </c>
      <c r="G5" s="59">
        <v>407</v>
      </c>
    </row>
    <row r="6" spans="1:8" s="17" customFormat="1" ht="15.5" x14ac:dyDescent="0.35">
      <c r="A6" s="58" t="s">
        <v>39</v>
      </c>
      <c r="B6" s="59">
        <v>4865</v>
      </c>
      <c r="C6" s="59">
        <v>2706.666666666667</v>
      </c>
      <c r="D6" s="59">
        <v>465</v>
      </c>
      <c r="E6" s="59">
        <v>1150</v>
      </c>
      <c r="F6" s="59">
        <v>146.66666666666669</v>
      </c>
      <c r="G6" s="59">
        <v>396.66666666666669</v>
      </c>
    </row>
    <row r="7" spans="1:8" s="17" customFormat="1" ht="15.5" x14ac:dyDescent="0.35">
      <c r="A7" s="58" t="s">
        <v>40</v>
      </c>
      <c r="B7" s="59">
        <v>29.333333333333336</v>
      </c>
      <c r="C7" s="59">
        <v>1.3333333333333335</v>
      </c>
      <c r="D7" s="59">
        <v>0</v>
      </c>
      <c r="E7" s="59">
        <v>0</v>
      </c>
      <c r="F7" s="59">
        <v>6.6666666666666679</v>
      </c>
      <c r="G7" s="59">
        <v>21.333333333333336</v>
      </c>
    </row>
    <row r="8" spans="1:8" s="17" customFormat="1" ht="15.5" x14ac:dyDescent="0.35">
      <c r="A8" s="60" t="s">
        <v>58</v>
      </c>
      <c r="B8" s="57"/>
      <c r="C8" s="57"/>
      <c r="D8" s="57"/>
      <c r="E8" s="57"/>
      <c r="F8" s="57"/>
      <c r="G8" s="57"/>
    </row>
    <row r="9" spans="1:8" ht="15.5" x14ac:dyDescent="0.35">
      <c r="A9" s="61" t="s">
        <v>38</v>
      </c>
      <c r="B9" s="62">
        <v>6847</v>
      </c>
      <c r="C9" s="62">
        <v>2908</v>
      </c>
      <c r="D9" s="62">
        <v>2465</v>
      </c>
      <c r="E9" s="62">
        <v>927</v>
      </c>
      <c r="F9" s="62">
        <v>251</v>
      </c>
      <c r="G9" s="62">
        <v>296</v>
      </c>
      <c r="H9" s="18"/>
    </row>
    <row r="10" spans="1:8" ht="15.5" x14ac:dyDescent="0.35">
      <c r="A10" s="61" t="s">
        <v>39</v>
      </c>
      <c r="B10" s="62">
        <v>4870</v>
      </c>
      <c r="C10" s="62">
        <v>2245</v>
      </c>
      <c r="D10" s="62">
        <v>703.33333333333337</v>
      </c>
      <c r="E10" s="62">
        <v>1305</v>
      </c>
      <c r="F10" s="62">
        <v>276.66666666666669</v>
      </c>
      <c r="G10" s="62">
        <v>340</v>
      </c>
      <c r="H10" s="18"/>
    </row>
    <row r="11" spans="1:8" ht="15.5" x14ac:dyDescent="0.35">
      <c r="A11" s="61" t="s">
        <v>40</v>
      </c>
      <c r="B11" s="62">
        <v>8</v>
      </c>
      <c r="C11" s="62">
        <v>0</v>
      </c>
      <c r="D11" s="62">
        <v>0</v>
      </c>
      <c r="E11" s="62">
        <v>0</v>
      </c>
      <c r="F11" s="62">
        <v>0</v>
      </c>
      <c r="G11" s="62">
        <v>8</v>
      </c>
      <c r="H11" s="18"/>
    </row>
    <row r="12" spans="1:8" s="19" customFormat="1" ht="15.5" x14ac:dyDescent="0.35">
      <c r="A12" s="63" t="s">
        <v>42</v>
      </c>
      <c r="B12" s="64">
        <f>SUM(B5:B7)</f>
        <v>11629.333333333334</v>
      </c>
      <c r="C12" s="64">
        <f>SUM(C5:C7)</f>
        <v>6404</v>
      </c>
      <c r="D12" s="64">
        <f>SUM(D5:D7)</f>
        <v>2229</v>
      </c>
      <c r="E12" s="64">
        <f>SUM(E5:E7)</f>
        <v>1733</v>
      </c>
      <c r="F12" s="64">
        <f>SUM(F5:F7)</f>
        <v>438.33333333333337</v>
      </c>
      <c r="G12" s="64">
        <f>SUM(B12-C12-D12-E12-F12)</f>
        <v>825.00000000000057</v>
      </c>
      <c r="H12" s="18"/>
    </row>
    <row r="13" spans="1:8" s="19" customFormat="1" ht="15.5" x14ac:dyDescent="0.35">
      <c r="A13" s="63" t="s">
        <v>59</v>
      </c>
      <c r="B13" s="64">
        <f>SUM(B9:B11)</f>
        <v>11725</v>
      </c>
      <c r="C13" s="64">
        <f>SUM(C9:C11)</f>
        <v>5153</v>
      </c>
      <c r="D13" s="64">
        <f>SUM(D9:D11)</f>
        <v>3168.3333333333335</v>
      </c>
      <c r="E13" s="64">
        <f>SUM(E9:E11)</f>
        <v>2232</v>
      </c>
      <c r="F13" s="64">
        <f>SUM(F9:F11)</f>
        <v>527.66666666666674</v>
      </c>
      <c r="G13" s="64">
        <f>SUM(B13-C13-D13-E13-F13)</f>
        <v>643.99999999999977</v>
      </c>
      <c r="H13" s="18"/>
    </row>
    <row r="14" spans="1:8" ht="15.5" x14ac:dyDescent="0.35">
      <c r="A14" s="65" t="s">
        <v>22</v>
      </c>
      <c r="B14" s="66">
        <f>SUM(B13-B12)/B12</f>
        <v>8.2263242375601401E-3</v>
      </c>
      <c r="C14" s="66">
        <f t="shared" ref="C14:G14" si="0">SUM(C13-C12)/C12</f>
        <v>-0.19534665833853843</v>
      </c>
      <c r="D14" s="66">
        <f t="shared" si="0"/>
        <v>0.42141468521010922</v>
      </c>
      <c r="E14" s="66">
        <f t="shared" si="0"/>
        <v>0.28793998845931912</v>
      </c>
      <c r="F14" s="66">
        <f t="shared" si="0"/>
        <v>0.20380228136882136</v>
      </c>
      <c r="G14" s="66">
        <f t="shared" si="0"/>
        <v>-0.2193939393939402</v>
      </c>
    </row>
    <row r="15" spans="1:8" ht="15.5" x14ac:dyDescent="0.35">
      <c r="A15" s="67"/>
      <c r="B15" s="68"/>
      <c r="C15" s="68"/>
      <c r="D15" s="68"/>
      <c r="E15" s="68"/>
      <c r="F15" s="68"/>
      <c r="G15" s="68"/>
      <c r="H15" s="20"/>
    </row>
    <row r="16" spans="1:8" ht="15.5" x14ac:dyDescent="0.35">
      <c r="A16" s="69"/>
      <c r="B16" s="54"/>
      <c r="C16" s="55"/>
      <c r="D16" s="54"/>
      <c r="E16" s="54"/>
      <c r="F16" s="54"/>
      <c r="G16" s="54"/>
    </row>
    <row r="17" spans="1:7" ht="18" x14ac:dyDescent="0.4">
      <c r="A17" s="113" t="s">
        <v>61</v>
      </c>
      <c r="B17" s="54"/>
      <c r="C17" s="55"/>
      <c r="D17" s="54"/>
      <c r="E17" s="54"/>
      <c r="F17" s="54"/>
      <c r="G17" s="54"/>
    </row>
    <row r="18" spans="1:7" ht="15.5" x14ac:dyDescent="0.35">
      <c r="A18" s="24"/>
      <c r="B18" s="54"/>
      <c r="C18" s="55"/>
      <c r="D18" s="54"/>
      <c r="E18" s="54"/>
      <c r="F18" s="54"/>
      <c r="G18" s="54"/>
    </row>
    <row r="19" spans="1:7" ht="15.5" x14ac:dyDescent="0.35">
      <c r="A19" s="56" t="s">
        <v>20</v>
      </c>
      <c r="B19" s="56" t="s">
        <v>15</v>
      </c>
      <c r="C19" s="56" t="s">
        <v>26</v>
      </c>
      <c r="D19" s="56" t="s">
        <v>19</v>
      </c>
      <c r="E19" s="56" t="s">
        <v>28</v>
      </c>
      <c r="F19" s="56" t="s">
        <v>18</v>
      </c>
      <c r="G19" s="55"/>
    </row>
    <row r="20" spans="1:7" ht="15.5" x14ac:dyDescent="0.35">
      <c r="A20" s="57">
        <v>2022</v>
      </c>
      <c r="B20" s="57"/>
      <c r="C20" s="57"/>
      <c r="D20" s="57"/>
      <c r="E20" s="57"/>
      <c r="F20" s="57"/>
      <c r="G20" s="55"/>
    </row>
    <row r="21" spans="1:7" ht="15.5" x14ac:dyDescent="0.35">
      <c r="A21" s="70" t="s">
        <v>38</v>
      </c>
      <c r="B21" s="71">
        <v>118</v>
      </c>
      <c r="C21" s="71">
        <v>99</v>
      </c>
      <c r="D21" s="71">
        <v>15</v>
      </c>
      <c r="E21" s="71">
        <v>0</v>
      </c>
      <c r="F21" s="71">
        <v>4</v>
      </c>
      <c r="G21" s="55"/>
    </row>
    <row r="22" spans="1:7" ht="15.5" x14ac:dyDescent="0.35">
      <c r="A22" s="70" t="s">
        <v>39</v>
      </c>
      <c r="B22" s="71">
        <v>80</v>
      </c>
      <c r="C22" s="71">
        <v>71.666666666666671</v>
      </c>
      <c r="D22" s="71">
        <v>1.6666666666666667</v>
      </c>
      <c r="E22" s="71">
        <v>0</v>
      </c>
      <c r="F22" s="71">
        <v>6.666666666666667</v>
      </c>
      <c r="G22" s="55"/>
    </row>
    <row r="23" spans="1:7" ht="15.5" x14ac:dyDescent="0.35">
      <c r="A23" s="70" t="s">
        <v>40</v>
      </c>
      <c r="B23" s="71">
        <v>5.3333333333333339</v>
      </c>
      <c r="C23" s="71">
        <v>2.666666666666667</v>
      </c>
      <c r="D23" s="71">
        <v>2.666666666666667</v>
      </c>
      <c r="E23" s="71">
        <v>0</v>
      </c>
      <c r="F23" s="71">
        <v>0</v>
      </c>
      <c r="G23" s="55"/>
    </row>
    <row r="24" spans="1:7" ht="15.5" x14ac:dyDescent="0.35">
      <c r="A24" s="60" t="s">
        <v>58</v>
      </c>
      <c r="B24" s="57"/>
      <c r="C24" s="57"/>
      <c r="D24" s="57"/>
      <c r="E24" s="57"/>
      <c r="F24" s="57"/>
      <c r="G24" s="55"/>
    </row>
    <row r="25" spans="1:7" ht="15.5" x14ac:dyDescent="0.35">
      <c r="A25" s="72" t="s">
        <v>38</v>
      </c>
      <c r="B25" s="73">
        <v>77</v>
      </c>
      <c r="C25" s="73">
        <v>60</v>
      </c>
      <c r="D25" s="73">
        <v>15</v>
      </c>
      <c r="E25" s="73">
        <v>1</v>
      </c>
      <c r="F25" s="73">
        <v>1</v>
      </c>
      <c r="G25" s="55"/>
    </row>
    <row r="26" spans="1:7" ht="15.5" x14ac:dyDescent="0.35">
      <c r="A26" s="72" t="s">
        <v>39</v>
      </c>
      <c r="B26" s="73">
        <v>116.66666666666667</v>
      </c>
      <c r="C26" s="73">
        <v>110</v>
      </c>
      <c r="D26" s="73">
        <v>5</v>
      </c>
      <c r="E26" s="73">
        <v>0</v>
      </c>
      <c r="F26" s="73">
        <v>1.6666666666666667</v>
      </c>
      <c r="G26" s="55"/>
    </row>
    <row r="27" spans="1:7" ht="15.5" x14ac:dyDescent="0.35">
      <c r="A27" s="72" t="s">
        <v>40</v>
      </c>
      <c r="B27" s="73">
        <v>6.6666666666666679</v>
      </c>
      <c r="C27" s="73">
        <v>1.3333333333333335</v>
      </c>
      <c r="D27" s="73">
        <v>5.3333333333333339</v>
      </c>
      <c r="E27" s="73">
        <v>0</v>
      </c>
      <c r="F27" s="73">
        <v>0</v>
      </c>
      <c r="G27" s="55"/>
    </row>
    <row r="28" spans="1:7" ht="15.5" x14ac:dyDescent="0.35">
      <c r="A28" s="63" t="s">
        <v>42</v>
      </c>
      <c r="B28" s="64">
        <f>SUM(B21:B23)</f>
        <v>203.33333333333334</v>
      </c>
      <c r="C28" s="64">
        <f>SUM(C21:C23)</f>
        <v>173.33333333333334</v>
      </c>
      <c r="D28" s="64">
        <f>SUM(D21:D23)</f>
        <v>19.333333333333336</v>
      </c>
      <c r="E28" s="64">
        <f>SUM(E21:E23)</f>
        <v>0</v>
      </c>
      <c r="F28" s="64">
        <f>SUM(B28-C28-D28-E28)</f>
        <v>10.666666666666664</v>
      </c>
      <c r="G28" s="55"/>
    </row>
    <row r="29" spans="1:7" ht="15.5" x14ac:dyDescent="0.35">
      <c r="A29" s="63" t="s">
        <v>59</v>
      </c>
      <c r="B29" s="64">
        <f>SUM(B25:B27)</f>
        <v>200.33333333333334</v>
      </c>
      <c r="C29" s="64">
        <f>SUM(C25:C27)</f>
        <v>171.33333333333334</v>
      </c>
      <c r="D29" s="64">
        <f>SUM(D25:D27)</f>
        <v>25.333333333333336</v>
      </c>
      <c r="E29" s="64">
        <f>SUM(E25:E27)</f>
        <v>1</v>
      </c>
      <c r="F29" s="64">
        <f>SUM(B29-C29-D29-E29)</f>
        <v>2.6666666666666643</v>
      </c>
      <c r="G29" s="55"/>
    </row>
    <row r="30" spans="1:7" ht="15.5" x14ac:dyDescent="0.35">
      <c r="A30" s="65" t="s">
        <v>22</v>
      </c>
      <c r="B30" s="66">
        <f>SUM(B29-B28)/B28</f>
        <v>-1.4754098360655736E-2</v>
      </c>
      <c r="C30" s="66">
        <f t="shared" ref="C30" si="1">SUM(C29-C28)/C28</f>
        <v>-1.1538461538461537E-2</v>
      </c>
      <c r="D30" s="66">
        <f t="shared" ref="D30" si="2">SUM(D29-D28)/D28</f>
        <v>0.31034482758620685</v>
      </c>
      <c r="E30" s="66"/>
      <c r="F30" s="66">
        <f t="shared" ref="F30" si="3">SUM(F29-F28)/F28</f>
        <v>-0.75000000000000022</v>
      </c>
      <c r="G30" s="55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612B24B-6FD6-461B-897B-7640B5471935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B15:H15 B14:G14</xm:sqref>
        </x14:conditionalFormatting>
        <x14:conditionalFormatting xmlns:xm="http://schemas.microsoft.com/office/excel/2006/main">
          <x14:cfRule type="iconSet" priority="6" id="{902852C4-CBD9-47B4-866F-E56931875F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B30:F30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F32"/>
  <sheetViews>
    <sheetView topLeftCell="C4" zoomScaleNormal="100" workbookViewId="0">
      <selection activeCell="E9" sqref="E9"/>
    </sheetView>
  </sheetViews>
  <sheetFormatPr defaultRowHeight="14" x14ac:dyDescent="0.3"/>
  <cols>
    <col min="1" max="1" width="26.58203125" customWidth="1"/>
  </cols>
  <sheetData>
    <row r="7" spans="1:1" x14ac:dyDescent="0.3">
      <c r="A7" s="11"/>
    </row>
    <row r="8" spans="1:1" x14ac:dyDescent="0.3">
      <c r="A8" s="12"/>
    </row>
    <row r="9" spans="1:1" x14ac:dyDescent="0.3">
      <c r="A9" s="12"/>
    </row>
    <row r="10" spans="1:1" x14ac:dyDescent="0.3">
      <c r="A10" s="12"/>
    </row>
    <row r="11" spans="1:1" x14ac:dyDescent="0.3">
      <c r="A11" s="12"/>
    </row>
    <row r="12" spans="1:1" x14ac:dyDescent="0.3">
      <c r="A12" s="13"/>
    </row>
    <row r="20" spans="1:6" ht="15.5" x14ac:dyDescent="0.35">
      <c r="A20" s="44" t="s">
        <v>63</v>
      </c>
      <c r="B20" s="45" t="s">
        <v>24</v>
      </c>
      <c r="C20" s="45" t="s">
        <v>25</v>
      </c>
      <c r="D20" s="45" t="s">
        <v>21</v>
      </c>
      <c r="E20" s="45" t="s">
        <v>41</v>
      </c>
      <c r="F20" s="45" t="s">
        <v>58</v>
      </c>
    </row>
    <row r="21" spans="1:6" ht="15.5" x14ac:dyDescent="0.35">
      <c r="A21" s="46" t="s">
        <v>38</v>
      </c>
      <c r="B21" s="47">
        <v>6306</v>
      </c>
      <c r="C21" s="47">
        <v>6001</v>
      </c>
      <c r="D21" s="47">
        <v>5772</v>
      </c>
      <c r="E21" s="47">
        <v>6735</v>
      </c>
      <c r="F21" s="47">
        <v>6847</v>
      </c>
    </row>
    <row r="22" spans="1:6" ht="15.5" x14ac:dyDescent="0.35">
      <c r="A22" s="46" t="s">
        <v>39</v>
      </c>
      <c r="B22" s="47">
        <v>5581.666666666667</v>
      </c>
      <c r="C22" s="47">
        <v>6146.666666666667</v>
      </c>
      <c r="D22" s="47">
        <v>4720</v>
      </c>
      <c r="E22" s="47">
        <v>4865</v>
      </c>
      <c r="F22" s="47">
        <v>4870</v>
      </c>
    </row>
    <row r="23" spans="1:6" ht="15.5" x14ac:dyDescent="0.35">
      <c r="A23" s="46" t="s">
        <v>40</v>
      </c>
      <c r="B23" s="47">
        <v>37.333333333333336</v>
      </c>
      <c r="C23" s="47">
        <v>5.3333333333333339</v>
      </c>
      <c r="D23" s="47">
        <v>12.000000000000002</v>
      </c>
      <c r="E23" s="47">
        <v>29.333333333333336</v>
      </c>
      <c r="F23" s="47">
        <v>8</v>
      </c>
    </row>
    <row r="24" spans="1:6" ht="15.5" x14ac:dyDescent="0.35">
      <c r="A24" s="48" t="s">
        <v>23</v>
      </c>
      <c r="B24" s="49">
        <f t="shared" ref="B24:E24" si="0">SUM(B21:B23)</f>
        <v>11925.000000000002</v>
      </c>
      <c r="C24" s="49">
        <f t="shared" si="0"/>
        <v>12153.000000000002</v>
      </c>
      <c r="D24" s="49">
        <f t="shared" si="0"/>
        <v>10504</v>
      </c>
      <c r="E24" s="49">
        <f t="shared" si="0"/>
        <v>11629.333333333334</v>
      </c>
      <c r="F24" s="49">
        <f t="shared" ref="F24" si="1">SUM(F21:F23)</f>
        <v>11725</v>
      </c>
    </row>
    <row r="28" spans="1:6" ht="15.5" x14ac:dyDescent="0.35">
      <c r="A28" s="44" t="s">
        <v>64</v>
      </c>
      <c r="B28" s="45" t="s">
        <v>24</v>
      </c>
      <c r="C28" s="45" t="s">
        <v>25</v>
      </c>
      <c r="D28" s="45" t="s">
        <v>21</v>
      </c>
      <c r="E28" s="45" t="s">
        <v>41</v>
      </c>
      <c r="F28" s="45" t="s">
        <v>58</v>
      </c>
    </row>
    <row r="29" spans="1:6" ht="15.5" x14ac:dyDescent="0.35">
      <c r="A29" s="50" t="s">
        <v>38</v>
      </c>
      <c r="B29" s="51">
        <v>82</v>
      </c>
      <c r="C29" s="51">
        <v>53</v>
      </c>
      <c r="D29" s="51">
        <v>38</v>
      </c>
      <c r="E29" s="50">
        <v>118</v>
      </c>
      <c r="F29" s="50">
        <v>77</v>
      </c>
    </row>
    <row r="30" spans="1:6" ht="15.5" x14ac:dyDescent="0.35">
      <c r="A30" s="50" t="s">
        <v>39</v>
      </c>
      <c r="B30" s="51">
        <v>60</v>
      </c>
      <c r="C30" s="51">
        <v>93.333333333333343</v>
      </c>
      <c r="D30" s="51">
        <v>116.66666666666667</v>
      </c>
      <c r="E30" s="50">
        <v>80</v>
      </c>
      <c r="F30" s="51">
        <v>116.66666666666667</v>
      </c>
    </row>
    <row r="31" spans="1:6" ht="15.5" x14ac:dyDescent="0.35">
      <c r="A31" s="50" t="s">
        <v>40</v>
      </c>
      <c r="B31" s="51">
        <v>16</v>
      </c>
      <c r="C31" s="51">
        <v>1.3333333333333335</v>
      </c>
      <c r="D31" s="51">
        <v>4</v>
      </c>
      <c r="E31" s="51">
        <v>5.3</v>
      </c>
      <c r="F31" s="51">
        <v>6.6666666666666679</v>
      </c>
    </row>
    <row r="32" spans="1:6" ht="15.5" x14ac:dyDescent="0.35">
      <c r="A32" s="52" t="s">
        <v>23</v>
      </c>
      <c r="B32" s="53">
        <f t="shared" ref="B32:E32" si="2">SUM(B29:B31)</f>
        <v>158</v>
      </c>
      <c r="C32" s="53">
        <f t="shared" si="2"/>
        <v>147.66666666666669</v>
      </c>
      <c r="D32" s="53">
        <f t="shared" si="2"/>
        <v>158.66666666666669</v>
      </c>
      <c r="E32" s="53">
        <f t="shared" si="2"/>
        <v>203.3</v>
      </c>
      <c r="F32" s="53">
        <f t="shared" ref="F32" si="3">SUM(F29:F31)</f>
        <v>200.33333333333334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3F13-C30D-4B1B-A89C-F3DF58A8076A}">
  <dimension ref="A1:Z266"/>
  <sheetViews>
    <sheetView zoomScaleNormal="100" workbookViewId="0">
      <selection activeCell="I33" sqref="I33"/>
    </sheetView>
  </sheetViews>
  <sheetFormatPr defaultRowHeight="14" x14ac:dyDescent="0.3"/>
  <cols>
    <col min="1" max="1" width="15.33203125" style="115" customWidth="1"/>
    <col min="2" max="23" width="9.9140625" style="115" customWidth="1"/>
    <col min="24" max="24" width="13.9140625" style="115" customWidth="1"/>
    <col min="25" max="25" width="8.4140625" style="115" customWidth="1"/>
    <col min="26" max="16384" width="8.6640625" style="115"/>
  </cols>
  <sheetData>
    <row r="1" spans="1:26" ht="18.5" x14ac:dyDescent="0.45">
      <c r="A1" s="114" t="s">
        <v>65</v>
      </c>
    </row>
    <row r="3" spans="1:26" ht="14.5" x14ac:dyDescent="0.35">
      <c r="A3" s="121" t="s">
        <v>120</v>
      </c>
      <c r="B3" s="116" t="s">
        <v>66</v>
      </c>
      <c r="C3" s="116" t="s">
        <v>67</v>
      </c>
      <c r="D3" s="116" t="s">
        <v>68</v>
      </c>
      <c r="E3" s="116" t="s">
        <v>69</v>
      </c>
      <c r="F3" s="116" t="s">
        <v>70</v>
      </c>
      <c r="G3" s="116" t="s">
        <v>71</v>
      </c>
      <c r="H3" s="116" t="s">
        <v>72</v>
      </c>
      <c r="I3" s="116" t="s">
        <v>73</v>
      </c>
      <c r="J3" s="116" t="s">
        <v>74</v>
      </c>
      <c r="K3" s="116" t="s">
        <v>75</v>
      </c>
      <c r="L3" s="116" t="s">
        <v>76</v>
      </c>
      <c r="M3" s="116" t="s">
        <v>77</v>
      </c>
      <c r="N3" s="116" t="s">
        <v>78</v>
      </c>
      <c r="O3" s="116" t="s">
        <v>79</v>
      </c>
      <c r="P3" s="116" t="s">
        <v>80</v>
      </c>
      <c r="Q3" s="116" t="s">
        <v>81</v>
      </c>
      <c r="R3" s="116" t="s">
        <v>82</v>
      </c>
      <c r="S3" s="116" t="s">
        <v>83</v>
      </c>
      <c r="T3" s="116" t="s">
        <v>84</v>
      </c>
      <c r="U3" s="116" t="s">
        <v>85</v>
      </c>
      <c r="V3" s="116" t="s">
        <v>86</v>
      </c>
      <c r="W3" s="116" t="s">
        <v>87</v>
      </c>
      <c r="X3" s="116" t="s">
        <v>88</v>
      </c>
      <c r="Y3" s="116"/>
    </row>
    <row r="4" spans="1:26" ht="14.5" x14ac:dyDescent="0.35">
      <c r="A4" s="116" t="s">
        <v>15</v>
      </c>
      <c r="B4" s="117">
        <v>1402</v>
      </c>
      <c r="C4" s="117">
        <v>15</v>
      </c>
      <c r="D4" s="117">
        <v>260</v>
      </c>
      <c r="E4" s="117">
        <v>24</v>
      </c>
      <c r="F4" s="117">
        <v>20</v>
      </c>
      <c r="G4" s="117">
        <v>504</v>
      </c>
      <c r="H4" s="117">
        <v>701</v>
      </c>
      <c r="I4" s="117">
        <v>317</v>
      </c>
      <c r="J4" s="117">
        <v>7</v>
      </c>
      <c r="K4" s="117">
        <v>2069</v>
      </c>
      <c r="L4" s="117">
        <v>94</v>
      </c>
      <c r="M4" s="117">
        <v>789</v>
      </c>
      <c r="N4" s="117">
        <v>1346</v>
      </c>
      <c r="O4" s="117">
        <v>2193</v>
      </c>
      <c r="P4" s="117">
        <v>28</v>
      </c>
      <c r="Q4" s="117">
        <v>0</v>
      </c>
      <c r="R4" s="117">
        <v>0</v>
      </c>
      <c r="S4" s="117">
        <v>0</v>
      </c>
      <c r="T4" s="117">
        <v>2</v>
      </c>
      <c r="U4" s="117">
        <v>0</v>
      </c>
      <c r="V4" s="117">
        <v>0</v>
      </c>
      <c r="W4" s="117">
        <v>4</v>
      </c>
      <c r="X4" s="122">
        <f t="shared" ref="X4:X19" si="0">SUM(B4:W4)</f>
        <v>9775</v>
      </c>
      <c r="Y4" s="117"/>
      <c r="Z4" s="117"/>
    </row>
    <row r="5" spans="1:26" ht="14.5" x14ac:dyDescent="0.35">
      <c r="A5" s="116" t="s">
        <v>27</v>
      </c>
      <c r="B5" s="117">
        <v>1181</v>
      </c>
      <c r="C5" s="117">
        <v>4</v>
      </c>
      <c r="D5" s="117">
        <v>255</v>
      </c>
      <c r="E5" s="117">
        <v>23</v>
      </c>
      <c r="F5" s="117">
        <v>17</v>
      </c>
      <c r="G5" s="117">
        <v>332</v>
      </c>
      <c r="H5" s="117">
        <v>456</v>
      </c>
      <c r="I5" s="117">
        <v>17</v>
      </c>
      <c r="J5" s="117">
        <v>0</v>
      </c>
      <c r="K5" s="117">
        <v>484</v>
      </c>
      <c r="L5" s="117">
        <v>0</v>
      </c>
      <c r="M5" s="117">
        <v>0</v>
      </c>
      <c r="N5" s="117">
        <v>595</v>
      </c>
      <c r="O5" s="117">
        <v>891</v>
      </c>
      <c r="P5" s="117">
        <v>0</v>
      </c>
      <c r="Q5" s="117">
        <v>0</v>
      </c>
      <c r="R5" s="117">
        <v>0</v>
      </c>
      <c r="S5" s="117">
        <v>0</v>
      </c>
      <c r="T5" s="117">
        <v>0</v>
      </c>
      <c r="U5" s="117">
        <v>0</v>
      </c>
      <c r="V5" s="117">
        <v>0</v>
      </c>
      <c r="W5" s="117">
        <v>0</v>
      </c>
      <c r="X5" s="122">
        <f t="shared" si="0"/>
        <v>4255</v>
      </c>
      <c r="Y5" s="117"/>
      <c r="Z5" s="117"/>
    </row>
    <row r="6" spans="1:26" ht="14.5" x14ac:dyDescent="0.35">
      <c r="A6" s="116" t="s">
        <v>16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48</v>
      </c>
      <c r="J6" s="117">
        <v>0</v>
      </c>
      <c r="K6" s="117">
        <v>1372</v>
      </c>
      <c r="L6" s="117">
        <v>68</v>
      </c>
      <c r="M6" s="117">
        <v>789</v>
      </c>
      <c r="N6" s="117">
        <v>188</v>
      </c>
      <c r="O6" s="117">
        <v>422</v>
      </c>
      <c r="P6" s="117">
        <v>0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17">
        <v>0</v>
      </c>
      <c r="W6" s="117">
        <v>0</v>
      </c>
      <c r="X6" s="122">
        <f t="shared" si="0"/>
        <v>2887</v>
      </c>
      <c r="Y6" s="117"/>
      <c r="Z6" s="117"/>
    </row>
    <row r="7" spans="1:26" ht="14.5" x14ac:dyDescent="0.35">
      <c r="A7" s="116" t="s">
        <v>28</v>
      </c>
      <c r="B7" s="117">
        <v>86</v>
      </c>
      <c r="C7" s="117">
        <v>0</v>
      </c>
      <c r="D7" s="117">
        <v>6</v>
      </c>
      <c r="E7" s="117">
        <v>1</v>
      </c>
      <c r="F7" s="117">
        <v>3</v>
      </c>
      <c r="G7" s="117">
        <v>168</v>
      </c>
      <c r="H7" s="117">
        <v>243</v>
      </c>
      <c r="I7" s="117">
        <v>173</v>
      </c>
      <c r="J7" s="117">
        <v>2</v>
      </c>
      <c r="K7" s="117">
        <v>65</v>
      </c>
      <c r="L7" s="117">
        <v>11</v>
      </c>
      <c r="M7" s="117">
        <v>0</v>
      </c>
      <c r="N7" s="117">
        <v>412</v>
      </c>
      <c r="O7" s="117">
        <v>529</v>
      </c>
      <c r="P7" s="117">
        <v>11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22">
        <f t="shared" si="0"/>
        <v>1710</v>
      </c>
      <c r="Y7" s="117"/>
      <c r="Z7" s="117"/>
    </row>
    <row r="8" spans="1:26" ht="14.5" x14ac:dyDescent="0.35">
      <c r="A8" s="116" t="s">
        <v>17</v>
      </c>
      <c r="B8" s="117">
        <v>8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1</v>
      </c>
      <c r="I8" s="117">
        <v>38</v>
      </c>
      <c r="J8" s="117">
        <v>5</v>
      </c>
      <c r="K8" s="117">
        <v>136</v>
      </c>
      <c r="L8" s="117">
        <v>0</v>
      </c>
      <c r="M8" s="117">
        <v>0</v>
      </c>
      <c r="N8" s="117">
        <v>64</v>
      </c>
      <c r="O8" s="117">
        <v>161</v>
      </c>
      <c r="P8" s="117">
        <v>4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22">
        <f t="shared" si="0"/>
        <v>417</v>
      </c>
      <c r="Y8" s="117"/>
      <c r="Z8" s="117"/>
    </row>
    <row r="9" spans="1:26" ht="14.5" x14ac:dyDescent="0.35">
      <c r="A9" s="116" t="s">
        <v>19</v>
      </c>
      <c r="B9" s="117">
        <v>58</v>
      </c>
      <c r="C9" s="117">
        <v>11</v>
      </c>
      <c r="D9" s="117">
        <v>0</v>
      </c>
      <c r="E9" s="117">
        <v>0</v>
      </c>
      <c r="F9" s="117">
        <v>0</v>
      </c>
      <c r="G9" s="117">
        <v>2</v>
      </c>
      <c r="H9" s="117">
        <v>0</v>
      </c>
      <c r="I9" s="117">
        <v>2</v>
      </c>
      <c r="J9" s="117">
        <v>0</v>
      </c>
      <c r="K9" s="117">
        <v>0</v>
      </c>
      <c r="L9" s="117">
        <v>1</v>
      </c>
      <c r="M9" s="117">
        <v>0</v>
      </c>
      <c r="N9" s="117">
        <v>1</v>
      </c>
      <c r="O9" s="117">
        <v>98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22">
        <f t="shared" si="0"/>
        <v>173</v>
      </c>
      <c r="Y9" s="117"/>
      <c r="Z9" s="117"/>
    </row>
    <row r="10" spans="1:26" ht="14.5" x14ac:dyDescent="0.35">
      <c r="A10" s="116" t="s">
        <v>89</v>
      </c>
      <c r="B10" s="117">
        <v>20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6</v>
      </c>
      <c r="J10" s="117">
        <v>0</v>
      </c>
      <c r="K10" s="117">
        <v>12</v>
      </c>
      <c r="L10" s="117">
        <v>12</v>
      </c>
      <c r="M10" s="117">
        <v>0</v>
      </c>
      <c r="N10" s="117">
        <v>21</v>
      </c>
      <c r="O10" s="117">
        <v>70</v>
      </c>
      <c r="P10" s="117">
        <v>13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22">
        <f t="shared" si="0"/>
        <v>154</v>
      </c>
      <c r="Y10" s="117"/>
      <c r="Z10" s="117"/>
    </row>
    <row r="11" spans="1:26" ht="14.5" x14ac:dyDescent="0.35">
      <c r="A11" s="116" t="s">
        <v>90</v>
      </c>
      <c r="B11" s="117">
        <v>9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32</v>
      </c>
      <c r="J11" s="117">
        <v>0</v>
      </c>
      <c r="K11" s="117">
        <v>0</v>
      </c>
      <c r="L11" s="117">
        <v>0</v>
      </c>
      <c r="M11" s="117">
        <v>0</v>
      </c>
      <c r="N11" s="117">
        <v>11</v>
      </c>
      <c r="O11" s="117">
        <v>1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22">
        <f t="shared" si="0"/>
        <v>53</v>
      </c>
      <c r="Y11" s="117"/>
      <c r="Z11" s="117"/>
    </row>
    <row r="12" spans="1:26" ht="14.5" x14ac:dyDescent="0.35">
      <c r="A12" s="116" t="s">
        <v>91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39</v>
      </c>
      <c r="O12" s="117">
        <v>7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22">
        <f t="shared" si="0"/>
        <v>46</v>
      </c>
      <c r="Y12" s="117"/>
      <c r="Z12" s="117"/>
    </row>
    <row r="13" spans="1:26" ht="14.5" x14ac:dyDescent="0.35">
      <c r="A13" s="116" t="s">
        <v>26</v>
      </c>
      <c r="B13" s="117">
        <v>7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1</v>
      </c>
      <c r="M13" s="117">
        <v>0</v>
      </c>
      <c r="N13" s="117">
        <v>0</v>
      </c>
      <c r="O13" s="117">
        <v>13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4</v>
      </c>
      <c r="X13" s="122">
        <f t="shared" si="0"/>
        <v>25</v>
      </c>
      <c r="Y13" s="117"/>
      <c r="Z13" s="117"/>
    </row>
    <row r="14" spans="1:26" ht="14.5" x14ac:dyDescent="0.35">
      <c r="A14" s="116" t="s">
        <v>92</v>
      </c>
      <c r="B14" s="117">
        <v>18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0</v>
      </c>
      <c r="M14" s="117">
        <v>0</v>
      </c>
      <c r="N14" s="117">
        <v>0</v>
      </c>
      <c r="O14" s="117">
        <v>1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22">
        <f t="shared" si="0"/>
        <v>20</v>
      </c>
      <c r="Y14" s="117"/>
      <c r="Z14" s="117"/>
    </row>
    <row r="15" spans="1:26" ht="14.5" x14ac:dyDescent="0.35">
      <c r="A15" s="116" t="s">
        <v>93</v>
      </c>
      <c r="B15" s="117">
        <v>14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22">
        <f t="shared" si="0"/>
        <v>17</v>
      </c>
      <c r="Y15" s="117"/>
      <c r="Z15" s="117"/>
    </row>
    <row r="16" spans="1:26" ht="14.5" x14ac:dyDescent="0.35">
      <c r="A16" s="116" t="s">
        <v>94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2</v>
      </c>
      <c r="J16" s="117">
        <v>0</v>
      </c>
      <c r="K16" s="117">
        <v>0</v>
      </c>
      <c r="L16" s="117">
        <v>0</v>
      </c>
      <c r="M16" s="117">
        <v>0</v>
      </c>
      <c r="N16" s="117">
        <v>6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22">
        <f t="shared" si="0"/>
        <v>8</v>
      </c>
      <c r="Y16" s="117"/>
      <c r="Z16" s="117"/>
    </row>
    <row r="17" spans="1:26" ht="14.5" x14ac:dyDescent="0.35">
      <c r="A17" s="116" t="s">
        <v>95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3</v>
      </c>
      <c r="O17" s="117">
        <v>1</v>
      </c>
      <c r="P17" s="117">
        <v>0</v>
      </c>
      <c r="Q17" s="117">
        <v>0</v>
      </c>
      <c r="R17" s="117">
        <v>0</v>
      </c>
      <c r="S17" s="117">
        <v>0</v>
      </c>
      <c r="T17" s="117">
        <v>1</v>
      </c>
      <c r="U17" s="117">
        <v>0</v>
      </c>
      <c r="V17" s="117">
        <v>0</v>
      </c>
      <c r="W17" s="117">
        <v>0</v>
      </c>
      <c r="X17" s="122">
        <f t="shared" si="0"/>
        <v>5</v>
      </c>
      <c r="Y17" s="117"/>
      <c r="Z17" s="117"/>
    </row>
    <row r="18" spans="1:26" ht="14.5" x14ac:dyDescent="0.35">
      <c r="A18" s="116" t="s">
        <v>96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1</v>
      </c>
      <c r="H18" s="117">
        <v>1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3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22">
        <f t="shared" si="0"/>
        <v>5</v>
      </c>
      <c r="Y18" s="117"/>
      <c r="Z18" s="117"/>
    </row>
    <row r="19" spans="1:26" ht="14.5" x14ac:dyDescent="0.35">
      <c r="A19" s="116" t="s">
        <v>97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2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22">
        <f t="shared" si="0"/>
        <v>2</v>
      </c>
      <c r="Y19" s="117"/>
      <c r="Z19" s="117"/>
    </row>
    <row r="20" spans="1:26" ht="14.5" x14ac:dyDescent="0.35">
      <c r="A20" s="116"/>
      <c r="B20" s="116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4.5" x14ac:dyDescent="0.35">
      <c r="A21" s="116"/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8.5" x14ac:dyDescent="0.45">
      <c r="A22" s="114" t="s">
        <v>98</v>
      </c>
      <c r="Y22" s="117"/>
      <c r="Z22" s="117"/>
    </row>
    <row r="23" spans="1:26" x14ac:dyDescent="0.3">
      <c r="Y23" s="117"/>
      <c r="Z23" s="117"/>
    </row>
    <row r="24" spans="1:26" ht="14.5" x14ac:dyDescent="0.35">
      <c r="A24" s="121" t="s">
        <v>120</v>
      </c>
      <c r="B24" s="116" t="s">
        <v>66</v>
      </c>
      <c r="C24" s="116" t="s">
        <v>67</v>
      </c>
      <c r="D24" s="116" t="s">
        <v>68</v>
      </c>
      <c r="E24" s="116" t="s">
        <v>69</v>
      </c>
      <c r="F24" s="116" t="s">
        <v>70</v>
      </c>
      <c r="G24" s="116" t="s">
        <v>71</v>
      </c>
      <c r="H24" s="116" t="s">
        <v>72</v>
      </c>
      <c r="I24" s="116" t="s">
        <v>73</v>
      </c>
      <c r="J24" s="116" t="s">
        <v>74</v>
      </c>
      <c r="K24" s="116" t="s">
        <v>75</v>
      </c>
      <c r="L24" s="116" t="s">
        <v>76</v>
      </c>
      <c r="M24" s="116" t="s">
        <v>77</v>
      </c>
      <c r="N24" s="116" t="s">
        <v>78</v>
      </c>
      <c r="O24" s="116" t="s">
        <v>79</v>
      </c>
      <c r="P24" s="116" t="s">
        <v>80</v>
      </c>
      <c r="Q24" s="116" t="s">
        <v>81</v>
      </c>
      <c r="R24" s="116" t="s">
        <v>82</v>
      </c>
      <c r="S24" s="116" t="s">
        <v>83</v>
      </c>
      <c r="T24" s="116" t="s">
        <v>84</v>
      </c>
      <c r="U24" s="116" t="s">
        <v>85</v>
      </c>
      <c r="V24" s="116" t="s">
        <v>86</v>
      </c>
      <c r="W24" s="116" t="s">
        <v>87</v>
      </c>
      <c r="X24" s="116" t="s">
        <v>88</v>
      </c>
      <c r="Y24" s="117"/>
      <c r="Z24" s="117"/>
    </row>
    <row r="25" spans="1:26" ht="14.5" x14ac:dyDescent="0.35">
      <c r="A25" s="116" t="s">
        <v>15</v>
      </c>
      <c r="B25" s="117">
        <v>1</v>
      </c>
      <c r="C25" s="117">
        <v>0</v>
      </c>
      <c r="D25" s="117">
        <v>0</v>
      </c>
      <c r="E25" s="117">
        <v>0</v>
      </c>
      <c r="F25" s="117">
        <v>0</v>
      </c>
      <c r="G25" s="117">
        <v>6</v>
      </c>
      <c r="H25" s="117">
        <v>8</v>
      </c>
      <c r="I25" s="117">
        <v>20</v>
      </c>
      <c r="J25" s="117">
        <v>0</v>
      </c>
      <c r="K25" s="117">
        <v>12</v>
      </c>
      <c r="L25" s="117">
        <v>3</v>
      </c>
      <c r="M25" s="117">
        <v>0</v>
      </c>
      <c r="N25" s="117">
        <v>35</v>
      </c>
      <c r="O25" s="117">
        <v>48</v>
      </c>
      <c r="P25" s="117">
        <v>14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5</v>
      </c>
      <c r="X25" s="117">
        <f>SUM(B25:W25)</f>
        <v>152</v>
      </c>
      <c r="Y25" s="117"/>
      <c r="Z25" s="117"/>
    </row>
    <row r="26" spans="1:26" ht="14.5" x14ac:dyDescent="0.35">
      <c r="A26" s="116" t="s">
        <v>26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6</v>
      </c>
      <c r="H26" s="117">
        <v>5</v>
      </c>
      <c r="I26" s="117">
        <v>6</v>
      </c>
      <c r="J26" s="117">
        <v>0</v>
      </c>
      <c r="K26" s="117">
        <v>12</v>
      </c>
      <c r="L26" s="117">
        <v>1</v>
      </c>
      <c r="M26" s="117">
        <v>0</v>
      </c>
      <c r="N26" s="117">
        <v>35</v>
      </c>
      <c r="O26" s="117">
        <v>47</v>
      </c>
      <c r="P26" s="117">
        <v>14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1</v>
      </c>
      <c r="X26" s="117">
        <f>SUM(B26:W26)</f>
        <v>127</v>
      </c>
      <c r="Y26" s="117"/>
      <c r="Z26" s="117"/>
    </row>
    <row r="27" spans="1:26" ht="14.5" x14ac:dyDescent="0.35">
      <c r="A27" s="116" t="s">
        <v>19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2</v>
      </c>
      <c r="I27" s="117">
        <v>15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1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4</v>
      </c>
      <c r="X27" s="117">
        <f>SUM(B27:W27)</f>
        <v>22</v>
      </c>
      <c r="Y27" s="117"/>
      <c r="Z27" s="117"/>
    </row>
    <row r="28" spans="1:26" ht="14.5" x14ac:dyDescent="0.35">
      <c r="A28" s="116" t="s">
        <v>92</v>
      </c>
      <c r="B28" s="117">
        <v>1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f>SUM(B28:W28)</f>
        <v>1</v>
      </c>
      <c r="Y28" s="117"/>
      <c r="Z28" s="117"/>
    </row>
    <row r="29" spans="1:26" ht="14.5" x14ac:dyDescent="0.35">
      <c r="A29" s="116" t="s">
        <v>28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f>SUM(B29:W29)</f>
        <v>1</v>
      </c>
      <c r="Y29" s="117"/>
      <c r="Z29" s="117"/>
    </row>
    <row r="30" spans="1:26" ht="14.5" x14ac:dyDescent="0.35">
      <c r="A30" s="116"/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14.5" x14ac:dyDescent="0.35">
      <c r="A31" s="116"/>
      <c r="B31" s="116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ht="15.5" x14ac:dyDescent="0.35">
      <c r="A32" s="120" t="s">
        <v>119</v>
      </c>
      <c r="B32" s="119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4.5" x14ac:dyDescent="0.35">
      <c r="A33" s="118"/>
      <c r="B33" s="119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4.5" x14ac:dyDescent="0.35">
      <c r="A34" s="116" t="s">
        <v>66</v>
      </c>
      <c r="B34" s="116" t="s">
        <v>99</v>
      </c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4.5" x14ac:dyDescent="0.35">
      <c r="A35" s="116" t="s">
        <v>67</v>
      </c>
      <c r="B35" s="116" t="s">
        <v>100</v>
      </c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ht="14.5" x14ac:dyDescent="0.35">
      <c r="A36" s="116" t="s">
        <v>68</v>
      </c>
      <c r="B36" s="116" t="s">
        <v>101</v>
      </c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4.5" x14ac:dyDescent="0.35">
      <c r="A37" s="116" t="s">
        <v>69</v>
      </c>
      <c r="B37" s="116" t="s">
        <v>102</v>
      </c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4.5" x14ac:dyDescent="0.35">
      <c r="A38" s="116" t="s">
        <v>70</v>
      </c>
      <c r="B38" s="116" t="s">
        <v>103</v>
      </c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4.5" x14ac:dyDescent="0.35">
      <c r="A39" s="116" t="s">
        <v>71</v>
      </c>
      <c r="B39" s="116" t="s">
        <v>104</v>
      </c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4.5" x14ac:dyDescent="0.35">
      <c r="A40" s="116" t="s">
        <v>72</v>
      </c>
      <c r="B40" s="116" t="s">
        <v>105</v>
      </c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4.5" x14ac:dyDescent="0.35">
      <c r="A41" s="116" t="s">
        <v>73</v>
      </c>
      <c r="B41" s="116" t="s">
        <v>106</v>
      </c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4.5" x14ac:dyDescent="0.35">
      <c r="A42" s="116" t="s">
        <v>74</v>
      </c>
      <c r="B42" s="116" t="s">
        <v>107</v>
      </c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4.5" x14ac:dyDescent="0.35">
      <c r="A43" s="116" t="s">
        <v>75</v>
      </c>
      <c r="B43" s="116" t="s">
        <v>108</v>
      </c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4.5" x14ac:dyDescent="0.35">
      <c r="A44" s="116" t="s">
        <v>76</v>
      </c>
      <c r="B44" s="116" t="s">
        <v>109</v>
      </c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4.5" x14ac:dyDescent="0.35">
      <c r="A45" s="116" t="s">
        <v>77</v>
      </c>
      <c r="B45" s="116" t="s">
        <v>110</v>
      </c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4.5" x14ac:dyDescent="0.35">
      <c r="A46" s="116" t="s">
        <v>78</v>
      </c>
      <c r="B46" s="116" t="s">
        <v>111</v>
      </c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6" ht="14.5" x14ac:dyDescent="0.35">
      <c r="A47" s="116" t="s">
        <v>79</v>
      </c>
      <c r="B47" s="116" t="s">
        <v>112</v>
      </c>
      <c r="C47" s="116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4.5" x14ac:dyDescent="0.35">
      <c r="A48" s="116" t="s">
        <v>80</v>
      </c>
      <c r="B48" s="116" t="s">
        <v>113</v>
      </c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4.5" x14ac:dyDescent="0.35">
      <c r="A49" s="116" t="s">
        <v>81</v>
      </c>
      <c r="B49" s="116" t="s">
        <v>114</v>
      </c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4.5" x14ac:dyDescent="0.35">
      <c r="A50" s="116" t="s">
        <v>82</v>
      </c>
      <c r="B50" s="116" t="s">
        <v>115</v>
      </c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4.5" x14ac:dyDescent="0.35">
      <c r="A51" s="116" t="s">
        <v>83</v>
      </c>
      <c r="B51" s="116" t="s">
        <v>114</v>
      </c>
      <c r="C51" s="116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4.5" x14ac:dyDescent="0.35">
      <c r="A52" s="116" t="s">
        <v>84</v>
      </c>
      <c r="B52" s="116" t="s">
        <v>115</v>
      </c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4.5" x14ac:dyDescent="0.35">
      <c r="A53" s="116" t="s">
        <v>85</v>
      </c>
      <c r="B53" s="116" t="s">
        <v>116</v>
      </c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4.5" x14ac:dyDescent="0.35">
      <c r="A54" s="116" t="s">
        <v>86</v>
      </c>
      <c r="B54" s="116" t="s">
        <v>117</v>
      </c>
      <c r="C54" s="116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4.5" x14ac:dyDescent="0.35">
      <c r="A55" s="116" t="s">
        <v>87</v>
      </c>
      <c r="B55" s="116" t="s">
        <v>118</v>
      </c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4.5" x14ac:dyDescent="0.35">
      <c r="A56" s="116"/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4.5" x14ac:dyDescent="0.35">
      <c r="A57" s="116"/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4.5" x14ac:dyDescent="0.35">
      <c r="A58" s="116"/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4.5" x14ac:dyDescent="0.35">
      <c r="A59" s="116"/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4.5" x14ac:dyDescent="0.35">
      <c r="A60" s="116"/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4.5" x14ac:dyDescent="0.35">
      <c r="A61" s="116"/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4.5" x14ac:dyDescent="0.35">
      <c r="A62" s="116"/>
      <c r="B62" s="116"/>
      <c r="C62" s="116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4.5" x14ac:dyDescent="0.35">
      <c r="A63" s="116"/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4.5" x14ac:dyDescent="0.35">
      <c r="A64" s="116"/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4.5" x14ac:dyDescent="0.35">
      <c r="A65" s="116"/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4.5" x14ac:dyDescent="0.35">
      <c r="A66" s="116"/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4.5" x14ac:dyDescent="0.35">
      <c r="A67" s="116"/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4.5" x14ac:dyDescent="0.35">
      <c r="A68" s="116"/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4.5" x14ac:dyDescent="0.35">
      <c r="A69" s="116"/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4.5" x14ac:dyDescent="0.35">
      <c r="A70" s="116"/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4.5" x14ac:dyDescent="0.35">
      <c r="A71" s="116"/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ht="14.5" x14ac:dyDescent="0.35">
      <c r="A72" s="116"/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4.5" x14ac:dyDescent="0.35">
      <c r="A73" s="116"/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ht="14.5" x14ac:dyDescent="0.35">
      <c r="A74" s="116"/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4.5" x14ac:dyDescent="0.35">
      <c r="A75" s="116"/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ht="14.5" x14ac:dyDescent="0.35">
      <c r="A76" s="116"/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4.5" x14ac:dyDescent="0.35">
      <c r="A77" s="116"/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4.5" x14ac:dyDescent="0.35">
      <c r="A78" s="116"/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4.5" x14ac:dyDescent="0.35">
      <c r="A79" s="116"/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ht="14.5" x14ac:dyDescent="0.35">
      <c r="A80" s="116"/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ht="14.5" x14ac:dyDescent="0.35">
      <c r="A81" s="116"/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ht="14.5" x14ac:dyDescent="0.35">
      <c r="A82" s="116"/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ht="14.5" x14ac:dyDescent="0.35">
      <c r="A83" s="116"/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ht="14.5" x14ac:dyDescent="0.35">
      <c r="A84" s="116"/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ht="14.5" x14ac:dyDescent="0.35">
      <c r="A85" s="116"/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4.5" x14ac:dyDescent="0.35">
      <c r="A86" s="116"/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ht="14.5" x14ac:dyDescent="0.35">
      <c r="A87" s="116"/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ht="14.5" x14ac:dyDescent="0.35">
      <c r="A88" s="116"/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ht="14.5" x14ac:dyDescent="0.35">
      <c r="A89" s="116"/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ht="14.5" x14ac:dyDescent="0.35">
      <c r="A90" s="116"/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4.5" x14ac:dyDescent="0.35">
      <c r="A91" s="116"/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4.5" x14ac:dyDescent="0.35">
      <c r="A92" s="116"/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4.5" x14ac:dyDescent="0.35">
      <c r="A93" s="116"/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ht="14.5" x14ac:dyDescent="0.35">
      <c r="A94" s="116"/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4.5" x14ac:dyDescent="0.35">
      <c r="A95" s="116"/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4.5" x14ac:dyDescent="0.35">
      <c r="A96" s="116"/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4.5" x14ac:dyDescent="0.35">
      <c r="A97" s="116"/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4.5" x14ac:dyDescent="0.35">
      <c r="A98" s="116"/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4.5" x14ac:dyDescent="0.35">
      <c r="A99" s="116"/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4.5" x14ac:dyDescent="0.35">
      <c r="A100" s="116"/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4.5" x14ac:dyDescent="0.35">
      <c r="A101" s="116"/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4.5" x14ac:dyDescent="0.35">
      <c r="A102" s="116"/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4.5" x14ac:dyDescent="0.35">
      <c r="A103" s="116"/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4.5" x14ac:dyDescent="0.35">
      <c r="A104" s="116"/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4.5" x14ac:dyDescent="0.35">
      <c r="A105" s="116"/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4.5" x14ac:dyDescent="0.35">
      <c r="A106" s="116"/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4.5" x14ac:dyDescent="0.35">
      <c r="A107" s="116"/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4.5" x14ac:dyDescent="0.35">
      <c r="A108" s="116"/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4.5" x14ac:dyDescent="0.35">
      <c r="A109" s="116"/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4.5" x14ac:dyDescent="0.35">
      <c r="A110" s="116"/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4.5" x14ac:dyDescent="0.35">
      <c r="A111" s="116"/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4.5" x14ac:dyDescent="0.35">
      <c r="A112" s="116"/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4.5" x14ac:dyDescent="0.35">
      <c r="A113" s="116"/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4.5" x14ac:dyDescent="0.35">
      <c r="A114" s="116"/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4.5" x14ac:dyDescent="0.35">
      <c r="A115" s="116"/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4.5" x14ac:dyDescent="0.35">
      <c r="A116" s="116"/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4.5" x14ac:dyDescent="0.35">
      <c r="A117" s="116"/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4.5" x14ac:dyDescent="0.35">
      <c r="A118" s="116"/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4.5" x14ac:dyDescent="0.35">
      <c r="A119" s="116"/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4.5" x14ac:dyDescent="0.35">
      <c r="A120" s="116"/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4.5" x14ac:dyDescent="0.35">
      <c r="A121" s="116"/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4.5" x14ac:dyDescent="0.35">
      <c r="A122" s="116"/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4.5" x14ac:dyDescent="0.35">
      <c r="A123" s="116"/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4.5" x14ac:dyDescent="0.35">
      <c r="A124" s="116"/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4.5" x14ac:dyDescent="0.35">
      <c r="A125" s="116"/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4.5" x14ac:dyDescent="0.35">
      <c r="A126" s="116"/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4.5" x14ac:dyDescent="0.35">
      <c r="A127" s="116"/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4.5" x14ac:dyDescent="0.35">
      <c r="A128" s="116"/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4.5" x14ac:dyDescent="0.35">
      <c r="A129" s="116"/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4.5" x14ac:dyDescent="0.35">
      <c r="A130" s="116"/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4.5" x14ac:dyDescent="0.35">
      <c r="A131" s="116"/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4.5" x14ac:dyDescent="0.35">
      <c r="A132" s="116"/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4.5" x14ac:dyDescent="0.35">
      <c r="A133" s="116"/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4.5" x14ac:dyDescent="0.35">
      <c r="A134" s="116"/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4.5" x14ac:dyDescent="0.35">
      <c r="A135" s="116"/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4.5" x14ac:dyDescent="0.35">
      <c r="A136" s="116"/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4.5" x14ac:dyDescent="0.35">
      <c r="A137" s="116"/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4.5" x14ac:dyDescent="0.35">
      <c r="A138" s="116"/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4.5" x14ac:dyDescent="0.35">
      <c r="A139" s="116"/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4.5" x14ac:dyDescent="0.35">
      <c r="A140" s="116"/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4.5" x14ac:dyDescent="0.35">
      <c r="A141" s="116"/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4.5" x14ac:dyDescent="0.35">
      <c r="A142" s="116"/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4.5" x14ac:dyDescent="0.35">
      <c r="A143" s="116"/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4.5" x14ac:dyDescent="0.35">
      <c r="A144" s="116"/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4.5" x14ac:dyDescent="0.35">
      <c r="A145" s="116"/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4.5" x14ac:dyDescent="0.35">
      <c r="A146" s="116"/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4.5" x14ac:dyDescent="0.35">
      <c r="A147" s="116"/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4.5" x14ac:dyDescent="0.35">
      <c r="A148" s="116"/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4.5" x14ac:dyDescent="0.35">
      <c r="A149" s="116"/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4.5" x14ac:dyDescent="0.35">
      <c r="A150" s="116"/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4.5" x14ac:dyDescent="0.35">
      <c r="A151" s="116"/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4.5" x14ac:dyDescent="0.35">
      <c r="A152" s="116"/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4.5" x14ac:dyDescent="0.35">
      <c r="A153" s="116"/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4.5" x14ac:dyDescent="0.35">
      <c r="A154" s="116"/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4.5" x14ac:dyDescent="0.35">
      <c r="A155" s="116"/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4.5" x14ac:dyDescent="0.35">
      <c r="A156" s="116"/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4.5" x14ac:dyDescent="0.35">
      <c r="A157" s="116"/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4.5" x14ac:dyDescent="0.35">
      <c r="A158" s="116"/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4.5" x14ac:dyDescent="0.35">
      <c r="A159" s="116"/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4.5" x14ac:dyDescent="0.35">
      <c r="A160" s="116"/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4.5" x14ac:dyDescent="0.35">
      <c r="A161" s="116"/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4.5" x14ac:dyDescent="0.35">
      <c r="A162" s="116"/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4.5" x14ac:dyDescent="0.35">
      <c r="A163" s="116"/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4.5" x14ac:dyDescent="0.35">
      <c r="A164" s="116"/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4.5" x14ac:dyDescent="0.35">
      <c r="A165" s="116"/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4.5" x14ac:dyDescent="0.35">
      <c r="A166" s="116"/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4.5" x14ac:dyDescent="0.35">
      <c r="A167" s="116"/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4.5" x14ac:dyDescent="0.35">
      <c r="A168" s="116"/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4.5" x14ac:dyDescent="0.35">
      <c r="A169" s="116"/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4.5" x14ac:dyDescent="0.35">
      <c r="A170" s="116"/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4.5" x14ac:dyDescent="0.35">
      <c r="A171" s="116"/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4.5" x14ac:dyDescent="0.35">
      <c r="A172" s="116"/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4.5" x14ac:dyDescent="0.35">
      <c r="A173" s="116"/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4.5" x14ac:dyDescent="0.35">
      <c r="A174" s="116"/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4.5" x14ac:dyDescent="0.35">
      <c r="A175" s="116"/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4.5" x14ac:dyDescent="0.35">
      <c r="A176" s="116"/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4.5" x14ac:dyDescent="0.35">
      <c r="A177" s="116"/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4.5" x14ac:dyDescent="0.35">
      <c r="A178" s="116"/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4.5" x14ac:dyDescent="0.35">
      <c r="A179" s="116"/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4.5" x14ac:dyDescent="0.35">
      <c r="A180" s="116"/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4.5" x14ac:dyDescent="0.35">
      <c r="A181" s="116"/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4.5" x14ac:dyDescent="0.35">
      <c r="A182" s="116"/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4.5" x14ac:dyDescent="0.35">
      <c r="A183" s="116"/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4.5" x14ac:dyDescent="0.35">
      <c r="A184" s="116"/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4.5" x14ac:dyDescent="0.35">
      <c r="A185" s="116"/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4.5" x14ac:dyDescent="0.35">
      <c r="A186" s="116"/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4.5" x14ac:dyDescent="0.35">
      <c r="A187" s="116"/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4.5" x14ac:dyDescent="0.35">
      <c r="A188" s="116"/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4.5" x14ac:dyDescent="0.35">
      <c r="A189" s="116"/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4.5" x14ac:dyDescent="0.35">
      <c r="A190" s="116"/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4.5" x14ac:dyDescent="0.35">
      <c r="A191" s="116"/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4.5" x14ac:dyDescent="0.35">
      <c r="A192" s="116"/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4.5" x14ac:dyDescent="0.35">
      <c r="A193" s="116"/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4.5" x14ac:dyDescent="0.35">
      <c r="A194" s="116"/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4.5" x14ac:dyDescent="0.35">
      <c r="A195" s="116"/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4.5" x14ac:dyDescent="0.35">
      <c r="A196" s="116"/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4.5" x14ac:dyDescent="0.35">
      <c r="A197" s="116"/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4.5" x14ac:dyDescent="0.35">
      <c r="A198" s="116"/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4.5" x14ac:dyDescent="0.35">
      <c r="A199" s="116"/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4.5" x14ac:dyDescent="0.35">
      <c r="A200" s="116"/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4.5" x14ac:dyDescent="0.35">
      <c r="A201" s="116"/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4.5" x14ac:dyDescent="0.35">
      <c r="A202" s="116"/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4.5" x14ac:dyDescent="0.35">
      <c r="A203" s="116"/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4.5" x14ac:dyDescent="0.35">
      <c r="A204" s="116"/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4.5" x14ac:dyDescent="0.35">
      <c r="A205" s="116"/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4.5" x14ac:dyDescent="0.35">
      <c r="A206" s="116"/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4.5" x14ac:dyDescent="0.35">
      <c r="A207" s="116"/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4.5" x14ac:dyDescent="0.35">
      <c r="A208" s="116"/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4.5" x14ac:dyDescent="0.35">
      <c r="A209" s="116"/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4.5" x14ac:dyDescent="0.35">
      <c r="A210" s="116"/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4.5" x14ac:dyDescent="0.35">
      <c r="A211" s="116"/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4.5" x14ac:dyDescent="0.35">
      <c r="A212" s="116"/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4.5" x14ac:dyDescent="0.35">
      <c r="A213" s="116"/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4.5" x14ac:dyDescent="0.35">
      <c r="A214" s="116"/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4.5" x14ac:dyDescent="0.35">
      <c r="A215" s="116"/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4.5" x14ac:dyDescent="0.35">
      <c r="A216" s="116"/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4.5" x14ac:dyDescent="0.35">
      <c r="A217" s="116"/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4.5" x14ac:dyDescent="0.35">
      <c r="A218" s="116"/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4.5" x14ac:dyDescent="0.35">
      <c r="A219" s="116"/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4.5" x14ac:dyDescent="0.35">
      <c r="A220" s="116"/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4.5" x14ac:dyDescent="0.35">
      <c r="A221" s="116"/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4.5" x14ac:dyDescent="0.35">
      <c r="A222" s="116"/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4.5" x14ac:dyDescent="0.35">
      <c r="A223" s="116"/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4.5" x14ac:dyDescent="0.35">
      <c r="A224" s="116"/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4.5" x14ac:dyDescent="0.35">
      <c r="A225" s="116"/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4.5" x14ac:dyDescent="0.35">
      <c r="A226" s="116"/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4.5" x14ac:dyDescent="0.35">
      <c r="A227" s="116"/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4.5" x14ac:dyDescent="0.35">
      <c r="A228" s="116"/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4.5" x14ac:dyDescent="0.35">
      <c r="A229" s="116"/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spans="1:26" ht="14.5" x14ac:dyDescent="0.35">
      <c r="A230" s="116"/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spans="1:26" ht="14.5" x14ac:dyDescent="0.35">
      <c r="A231" s="116"/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spans="1:26" ht="14.5" x14ac:dyDescent="0.35">
      <c r="A232" s="116"/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ht="14.5" x14ac:dyDescent="0.35">
      <c r="A233" s="116"/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spans="1:26" ht="14.5" x14ac:dyDescent="0.35">
      <c r="A234" s="116"/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ht="14.5" x14ac:dyDescent="0.35">
      <c r="A235" s="116"/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spans="1:26" ht="14.5" x14ac:dyDescent="0.35">
      <c r="A236" s="116"/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</row>
    <row r="237" spans="1:26" ht="14.5" x14ac:dyDescent="0.35">
      <c r="A237" s="116"/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</row>
    <row r="238" spans="1:26" ht="14.5" x14ac:dyDescent="0.35">
      <c r="A238" s="116"/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</row>
    <row r="239" spans="1:26" ht="14.5" x14ac:dyDescent="0.35">
      <c r="A239" s="116"/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</row>
    <row r="240" spans="1:26" ht="14.5" x14ac:dyDescent="0.35">
      <c r="A240" s="116"/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</row>
    <row r="241" spans="1:26" ht="14.5" x14ac:dyDescent="0.35">
      <c r="A241" s="116"/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</row>
    <row r="242" spans="1:26" ht="14.5" x14ac:dyDescent="0.35">
      <c r="A242" s="116"/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</row>
    <row r="243" spans="1:26" ht="14.5" x14ac:dyDescent="0.35">
      <c r="A243" s="116"/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</row>
    <row r="244" spans="1:26" ht="14.5" x14ac:dyDescent="0.35">
      <c r="A244" s="116"/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</row>
    <row r="245" spans="1:26" ht="14.5" x14ac:dyDescent="0.35">
      <c r="A245" s="116"/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</row>
    <row r="246" spans="1:26" ht="14.5" x14ac:dyDescent="0.35">
      <c r="A246" s="116"/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</row>
    <row r="247" spans="1:26" ht="14.5" x14ac:dyDescent="0.35">
      <c r="A247" s="116"/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</row>
    <row r="248" spans="1:26" ht="14.5" x14ac:dyDescent="0.35">
      <c r="A248" s="116"/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</row>
    <row r="249" spans="1:26" ht="14.5" x14ac:dyDescent="0.35">
      <c r="A249" s="116"/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</row>
    <row r="250" spans="1:26" ht="14.5" x14ac:dyDescent="0.35">
      <c r="A250" s="116"/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</row>
    <row r="251" spans="1:26" ht="14.5" x14ac:dyDescent="0.35">
      <c r="A251" s="116"/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</row>
    <row r="252" spans="1:26" ht="14.5" x14ac:dyDescent="0.35">
      <c r="A252" s="116"/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</row>
    <row r="253" spans="1:26" ht="14.5" x14ac:dyDescent="0.35">
      <c r="A253" s="116"/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</row>
    <row r="254" spans="1:26" ht="14.5" x14ac:dyDescent="0.35">
      <c r="A254" s="116"/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</row>
    <row r="255" spans="1:26" ht="14.5" x14ac:dyDescent="0.35">
      <c r="A255" s="116"/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</row>
    <row r="256" spans="1:26" ht="14.5" x14ac:dyDescent="0.35">
      <c r="A256" s="116"/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</row>
    <row r="257" spans="1:26" ht="14.5" x14ac:dyDescent="0.35">
      <c r="A257" s="116"/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</row>
    <row r="258" spans="1:26" ht="14.5" x14ac:dyDescent="0.35">
      <c r="A258" s="116"/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</row>
    <row r="259" spans="1:26" ht="14.5" x14ac:dyDescent="0.35">
      <c r="A259" s="116"/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</row>
    <row r="260" spans="1:26" ht="14.5" x14ac:dyDescent="0.35">
      <c r="A260" s="116"/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</row>
    <row r="261" spans="1:26" ht="14.5" x14ac:dyDescent="0.35">
      <c r="A261" s="116"/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</row>
    <row r="262" spans="1:26" ht="14.5" x14ac:dyDescent="0.35">
      <c r="A262" s="116"/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</row>
    <row r="263" spans="1:26" ht="14.5" x14ac:dyDescent="0.35">
      <c r="A263" s="116"/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</row>
    <row r="264" spans="1:26" ht="14.5" x14ac:dyDescent="0.35">
      <c r="A264" s="116"/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spans="1:26" ht="14.5" x14ac:dyDescent="0.35">
      <c r="A265" s="116"/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</row>
    <row r="266" spans="1:26" ht="14.5" x14ac:dyDescent="0.35">
      <c r="A266" s="116"/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Helårsbalans</vt:lpstr>
      <vt:lpstr>2021_2022_kvartal</vt:lpstr>
      <vt:lpstr>2022_2023_kvartal</vt:lpstr>
      <vt:lpstr>Handel per land 2022-2023</vt:lpstr>
      <vt:lpstr>Handel per kategori 2019-2023</vt:lpstr>
      <vt:lpstr>Detaljerad handel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lammkött</dc:title>
  <dc:creator>Jordbruksverket@jordbruksverket.se</dc:creator>
  <cp:lastModifiedBy>Åsa Lannhard Öberg</cp:lastModifiedBy>
  <dcterms:created xsi:type="dcterms:W3CDTF">2021-04-07T08:36:25Z</dcterms:created>
  <dcterms:modified xsi:type="dcterms:W3CDTF">2024-03-17T17:19:35Z</dcterms:modified>
</cp:coreProperties>
</file>