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FÅRKÖTT\"/>
    </mc:Choice>
  </mc:AlternateContent>
  <xr:revisionPtr revIDLastSave="0" documentId="13_ncr:1_{65171877-2F26-4A83-8974-6AF9609E5EC5}" xr6:coauthVersionLast="36" xr6:coauthVersionMax="36" xr10:uidLastSave="{00000000-0000-0000-0000-000000000000}"/>
  <bookViews>
    <workbookView xWindow="1520" yWindow="1520" windowWidth="22560" windowHeight="13110" activeTab="4" xr2:uid="{00000000-000D-0000-FFFF-FFFF00000000}"/>
  </bookViews>
  <sheets>
    <sheet name="Helårsbalans" sheetId="1" r:id="rId1"/>
    <sheet name="2023_2024_kvartal" sheetId="9" r:id="rId2"/>
    <sheet name="Handel per land 2023-2024" sheetId="5" r:id="rId3"/>
    <sheet name="Handel per kategori 2020-2024" sheetId="6" r:id="rId4"/>
    <sheet name="Detaljerad handel 2024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  <c r="E29" i="5"/>
  <c r="F29" i="5"/>
  <c r="G13" i="5"/>
  <c r="G12" i="5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5" i="8"/>
  <c r="I30" i="8"/>
  <c r="I31" i="8"/>
  <c r="I32" i="8"/>
  <c r="I33" i="8"/>
  <c r="I29" i="8"/>
  <c r="H13" i="9" l="1"/>
  <c r="H16" i="9"/>
  <c r="H19" i="9"/>
  <c r="E41" i="1" l="1"/>
  <c r="G41" i="1" s="1"/>
  <c r="F41" i="1" l="1"/>
  <c r="E22" i="9"/>
  <c r="E21" i="9"/>
  <c r="I23" i="9"/>
  <c r="H23" i="9"/>
  <c r="D23" i="9"/>
  <c r="C23" i="9"/>
  <c r="B23" i="9"/>
  <c r="F22" i="9" l="1"/>
  <c r="G22" i="9"/>
  <c r="F21" i="9"/>
  <c r="G21" i="9"/>
  <c r="G23" i="9" s="1"/>
  <c r="E23" i="9"/>
  <c r="F23" i="9"/>
  <c r="E19" i="9"/>
  <c r="F19" i="9" s="1"/>
  <c r="E18" i="9"/>
  <c r="G18" i="9" s="1"/>
  <c r="H18" i="9"/>
  <c r="I20" i="9"/>
  <c r="H20" i="9"/>
  <c r="D20" i="9"/>
  <c r="C20" i="9"/>
  <c r="B20" i="9"/>
  <c r="E20" i="9" l="1"/>
  <c r="G19" i="9"/>
  <c r="G20" i="9" s="1"/>
  <c r="F18" i="9"/>
  <c r="F20" i="9" s="1"/>
  <c r="H15" i="9" l="1"/>
  <c r="E16" i="9"/>
  <c r="G16" i="9" s="1"/>
  <c r="E15" i="9"/>
  <c r="G15" i="9" s="1"/>
  <c r="I17" i="9"/>
  <c r="D17" i="9"/>
  <c r="C17" i="9"/>
  <c r="B17" i="9"/>
  <c r="H17" i="9" l="1"/>
  <c r="G17" i="9"/>
  <c r="F15" i="9"/>
  <c r="F16" i="9"/>
  <c r="E17" i="9"/>
  <c r="F17" i="9" l="1"/>
  <c r="H12" i="9" l="1"/>
  <c r="E13" i="9" s="1"/>
  <c r="F13" i="9" s="1"/>
  <c r="B11" i="9"/>
  <c r="C11" i="9"/>
  <c r="D11" i="9"/>
  <c r="H11" i="9"/>
  <c r="I11" i="9"/>
  <c r="E10" i="9"/>
  <c r="G10" i="9" s="1"/>
  <c r="I14" i="9"/>
  <c r="D14" i="9"/>
  <c r="C14" i="9"/>
  <c r="B14" i="9"/>
  <c r="E9" i="9"/>
  <c r="E8" i="9"/>
  <c r="F8" i="9" s="1"/>
  <c r="E7" i="9"/>
  <c r="G7" i="9" s="1"/>
  <c r="E6" i="9"/>
  <c r="F6" i="9" s="1"/>
  <c r="E11" i="9" l="1"/>
  <c r="F10" i="9"/>
  <c r="H14" i="9"/>
  <c r="E12" i="9"/>
  <c r="G12" i="9" s="1"/>
  <c r="F7" i="9"/>
  <c r="G6" i="9"/>
  <c r="F9" i="9"/>
  <c r="G13" i="9"/>
  <c r="G8" i="9"/>
  <c r="G9" i="9"/>
  <c r="G11" i="9" s="1"/>
  <c r="F11" i="9" l="1"/>
  <c r="G14" i="9"/>
  <c r="E14" i="9"/>
  <c r="F12" i="9"/>
  <c r="F14" i="9" s="1"/>
  <c r="F32" i="6" l="1"/>
  <c r="F24" i="6"/>
  <c r="E28" i="5"/>
  <c r="E30" i="5" s="1"/>
  <c r="E42" i="1" l="1"/>
  <c r="F42" i="1" s="1"/>
  <c r="G42" i="1" l="1"/>
  <c r="E39" i="1" l="1"/>
  <c r="F39" i="1" s="1"/>
  <c r="G39" i="1" l="1"/>
  <c r="E32" i="6" l="1"/>
  <c r="D32" i="6"/>
  <c r="C32" i="6"/>
  <c r="B32" i="6"/>
  <c r="E24" i="6"/>
  <c r="D24" i="6"/>
  <c r="C24" i="6"/>
  <c r="B24" i="6"/>
  <c r="C29" i="5" l="1"/>
  <c r="B29" i="5"/>
  <c r="D28" i="5"/>
  <c r="C28" i="5"/>
  <c r="B28" i="5"/>
  <c r="F13" i="5"/>
  <c r="E13" i="5"/>
  <c r="D13" i="5"/>
  <c r="C13" i="5"/>
  <c r="B13" i="5"/>
  <c r="F12" i="5"/>
  <c r="E12" i="5"/>
  <c r="D12" i="5"/>
  <c r="C12" i="5"/>
  <c r="B12" i="5"/>
  <c r="F28" i="5" l="1"/>
  <c r="C14" i="5"/>
  <c r="C30" i="5"/>
  <c r="F14" i="5"/>
  <c r="D14" i="5"/>
  <c r="E14" i="5"/>
  <c r="B14" i="5"/>
  <c r="B30" i="5"/>
  <c r="F30" i="5" l="1"/>
  <c r="G14" i="5"/>
  <c r="E37" i="1"/>
  <c r="E40" i="1" l="1"/>
  <c r="F40" i="1" s="1"/>
  <c r="E38" i="1"/>
  <c r="G38" i="1" s="1"/>
  <c r="G40" i="1" l="1"/>
  <c r="F38" i="1"/>
  <c r="E36" i="1" l="1"/>
  <c r="G36" i="1" s="1"/>
  <c r="E35" i="1"/>
  <c r="F35" i="1" s="1"/>
  <c r="E34" i="1"/>
  <c r="F34" i="1" s="1"/>
  <c r="E33" i="1"/>
  <c r="G33" i="1" s="1"/>
  <c r="E32" i="1"/>
  <c r="G32" i="1" s="1"/>
  <c r="E31" i="1"/>
  <c r="G31" i="1" s="1"/>
  <c r="E30" i="1"/>
  <c r="G30" i="1" s="1"/>
  <c r="E29" i="1"/>
  <c r="F29" i="1" s="1"/>
  <c r="E28" i="1"/>
  <c r="G28" i="1" s="1"/>
  <c r="E27" i="1"/>
  <c r="F27" i="1" s="1"/>
  <c r="E26" i="1"/>
  <c r="F26" i="1" s="1"/>
  <c r="E25" i="1"/>
  <c r="F25" i="1" s="1"/>
  <c r="E24" i="1"/>
  <c r="G24" i="1" s="1"/>
  <c r="E23" i="1"/>
  <c r="F23" i="1" s="1"/>
  <c r="E22" i="1"/>
  <c r="F22" i="1" s="1"/>
  <c r="E21" i="1"/>
  <c r="G21" i="1" s="1"/>
  <c r="E20" i="1"/>
  <c r="G20" i="1" s="1"/>
  <c r="E19" i="1"/>
  <c r="F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22" i="1" l="1"/>
  <c r="F36" i="1"/>
  <c r="G27" i="1"/>
  <c r="F14" i="1"/>
  <c r="G19" i="1"/>
  <c r="F28" i="1"/>
  <c r="G25" i="1"/>
  <c r="F30" i="1"/>
  <c r="G37" i="1"/>
  <c r="F37" i="1"/>
  <c r="F17" i="1"/>
  <c r="G35" i="1"/>
  <c r="F33" i="1"/>
  <c r="F20" i="1"/>
  <c r="F12" i="1"/>
  <c r="F15" i="1"/>
  <c r="F31" i="1"/>
  <c r="F18" i="1"/>
  <c r="G23" i="1"/>
  <c r="F13" i="1"/>
  <c r="F21" i="1"/>
  <c r="G26" i="1"/>
  <c r="F16" i="1"/>
  <c r="F24" i="1"/>
  <c r="G29" i="1"/>
  <c r="F32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B190" authorId="0" shapeId="0" xr:uid="{3562AE2F-C7E8-4244-9715-37C240A2DE17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<sst xmlns="http://schemas.openxmlformats.org/spreadsheetml/2006/main" count="199" uniqueCount="119">
  <si>
    <t>Produktion</t>
  </si>
  <si>
    <t>Import</t>
  </si>
  <si>
    <t>Export</t>
  </si>
  <si>
    <t>Totalkonsumtion</t>
  </si>
  <si>
    <t>Totalkonsumtion kg/capita</t>
  </si>
  <si>
    <t>Hemslakt</t>
  </si>
  <si>
    <t>Befolkning</t>
  </si>
  <si>
    <t>Källa: Jordbruksverket och Statistiska centralbyrån</t>
  </si>
  <si>
    <t xml:space="preserve">Information om beräkningen finns under fliken "Helårsbalans". </t>
  </si>
  <si>
    <t>År</t>
  </si>
  <si>
    <t>Totalt</t>
  </si>
  <si>
    <t>Nya Zeeland</t>
  </si>
  <si>
    <t>Tyskland</t>
  </si>
  <si>
    <t>Övriga</t>
  </si>
  <si>
    <t>Danmark</t>
  </si>
  <si>
    <t>Produktkategori</t>
  </si>
  <si>
    <t>2021</t>
  </si>
  <si>
    <t>Förändring föregående år</t>
  </si>
  <si>
    <t>Total import</t>
  </si>
  <si>
    <t>2020</t>
  </si>
  <si>
    <t>Finland</t>
  </si>
  <si>
    <t>Irland</t>
  </si>
  <si>
    <t>Nederländerna</t>
  </si>
  <si>
    <t>Fårkött med ben</t>
  </si>
  <si>
    <t>Benfritt fårkött</t>
  </si>
  <si>
    <t>Beredda fårköttsprodukter</t>
  </si>
  <si>
    <t>2022</t>
  </si>
  <si>
    <t>2023 jan-mar</t>
  </si>
  <si>
    <t>2023 jan-jun</t>
  </si>
  <si>
    <t>2023 jan-sep</t>
  </si>
  <si>
    <t>2023 jan-dec</t>
  </si>
  <si>
    <t>Totalkonsumtionen i kg/capita är framräknad genom att dividera summan för riket med ett snitt av befolkningen aktuell period.</t>
  </si>
  <si>
    <t xml:space="preserve">I balansen är handeln omräknad till slaktkroppsekvivalenter via viktningstal för att möjliggöra en jämförelse med produktionen i slaktad vikt. </t>
  </si>
  <si>
    <t xml:space="preserve">Totalkonsumtionen är framräknad som produktion+import-export. För helår visas den officiella siffran för totalkonsumtionen medan den baseras på en inofficiell beräkning för kvartal i kommande flikar.  </t>
  </si>
  <si>
    <t>2023</t>
  </si>
  <si>
    <t>Totalt 2023</t>
  </si>
  <si>
    <t>Import av fårkött till Sverige per land, ton slaktad vikt</t>
  </si>
  <si>
    <t>Export av fårkött till Sverige per land, ton slaktad vikt</t>
  </si>
  <si>
    <t>Svensk marknadsbalans fårkött, ton slaktad vikt</t>
  </si>
  <si>
    <t>Import, ton slaktad vikt</t>
  </si>
  <si>
    <t>Export, ton slaktad vikt</t>
  </si>
  <si>
    <t>02041000</t>
  </si>
  <si>
    <t>02042100</t>
  </si>
  <si>
    <t>02042210</t>
  </si>
  <si>
    <t>02042230</t>
  </si>
  <si>
    <t>02042250</t>
  </si>
  <si>
    <t>02042290</t>
  </si>
  <si>
    <t>02042300</t>
  </si>
  <si>
    <t>02043000</t>
  </si>
  <si>
    <t>02044100</t>
  </si>
  <si>
    <t>02044210</t>
  </si>
  <si>
    <t>02044230</t>
  </si>
  <si>
    <t>02044250</t>
  </si>
  <si>
    <t>02044290</t>
  </si>
  <si>
    <t>02044310</t>
  </si>
  <si>
    <t>02044390</t>
  </si>
  <si>
    <t>02109011</t>
  </si>
  <si>
    <t>02109019</t>
  </si>
  <si>
    <t>02109921</t>
  </si>
  <si>
    <t>02109929</t>
  </si>
  <si>
    <t>16029072</t>
  </si>
  <si>
    <t>16029076</t>
  </si>
  <si>
    <t>16029091</t>
  </si>
  <si>
    <t>Totalt per land</t>
  </si>
  <si>
    <t>Belgien</t>
  </si>
  <si>
    <t>Spanien</t>
  </si>
  <si>
    <t>Chile</t>
  </si>
  <si>
    <t>Litauen</t>
  </si>
  <si>
    <t>Frankrike</t>
  </si>
  <si>
    <t>Island</t>
  </si>
  <si>
    <t>Norge</t>
  </si>
  <si>
    <t xml:space="preserve">Hela och halva slaktkroppar av lamm, färskt eller kylt </t>
  </si>
  <si>
    <t xml:space="preserve">Hela och halva slaktkroppar av får, färskt eller kylt (exkl. lamm) </t>
  </si>
  <si>
    <t xml:space="preserve">Korta framkvartsparter av får, färskt eller kylt </t>
  </si>
  <si>
    <t xml:space="preserve">Chines and/or best ends enkel-dubbelrygg hela och halva ryggstycken och/eller lårändar av får, färska eller kylda </t>
  </si>
  <si>
    <t xml:space="preserve">Chines and/or best ends dubbelrygg hela eller halva bakstycken av får, färska eller kylda </t>
  </si>
  <si>
    <t xml:space="preserve">Styckningsdelar av får, med ben, färska eller kylda (exkl. hela och halva slaktkroppar, korta framkvartsparter, chines and/or best ends enkel-dubbelrygg hela och halva ryggstycken och/eller lårändar, culotte hela och halva bakstycken) </t>
  </si>
  <si>
    <t xml:space="preserve">Kött av får, benfritt, färska eller kylda </t>
  </si>
  <si>
    <t xml:space="preserve">Hela och halva slaktkroppar av lamm, frysta </t>
  </si>
  <si>
    <t xml:space="preserve">Hela och halva slaktkroppar av får, frysta (exkl. lamm) </t>
  </si>
  <si>
    <t xml:space="preserve">Framkvartsparter av får, korta, frysta </t>
  </si>
  <si>
    <t xml:space="preserve">Chines and/or best ends enkel-dubbelrygg hela och halva ryggstycken och/eller lårändar av får, frysta </t>
  </si>
  <si>
    <t xml:space="preserve">Culotte hela och halva bakstycken av får, frysta </t>
  </si>
  <si>
    <t xml:space="preserve">Styckningsdelar av får, med ben, frysta (exkl. hela och halva slaktkroppar, korta framkvartsparter, chines and/or best ends dubbelrygg hela och halva ryggstycken och/eller lårändar, culotte hela och halva bakstycken, med ben) </t>
  </si>
  <si>
    <t xml:space="preserve">Kött av lamm, benfritt, fryst </t>
  </si>
  <si>
    <t xml:space="preserve">Kött av får, benfritt, fryst (exkl. lamm) </t>
  </si>
  <si>
    <t xml:space="preserve">Kött av får och getter, med ben, saltat, i saltlake, torkat eller rökt </t>
  </si>
  <si>
    <t xml:space="preserve">Kött av får och getter, benfritt, saltat, i saltlake, torkat eller rökt </t>
  </si>
  <si>
    <t>Varor av kött eller slaktbiprodukter av får, beredda eller konserverade, inte kokta eller på annat sätt värmebehandlade; blandningar av sådant kött eller slaktbiprodukter med kokt eller på annat sätt värmebehandlat kött eller slaktbiprodukter (exkl. korva r och liknande varor samt beredda varor av lever)</t>
  </si>
  <si>
    <t>Varor av kött eller slaktbiprodukter av får, beredda eller konserverade, kokta eller på annat sätt värmebehandlade (exkl. korvar och liknande varor, homogeniserade beredningar som föreligger i detaljhandelsförpackningar, med en nettovikt av &lt;= 250 g, för  försäljning som barnmat eller för dietiskt ändamål, beredda varor av lever samt extrakter och saft av kött)</t>
  </si>
  <si>
    <t>Varor av kött eller slaktbiprodukter av får, beredda eller konserverade (exkl. korvar och liknande varor, homogeniserade beredningar som föreligger i detaljhandelsförpackningar, med en nettovikt av &lt;= 250 g, för försäljning som barnmat eller för dietiskt  ändamål, beredda varor av lever)</t>
  </si>
  <si>
    <t>Förklaring KN-nummer</t>
  </si>
  <si>
    <t>Land</t>
  </si>
  <si>
    <t>Förändring 23/22</t>
  </si>
  <si>
    <t>2024 jan-mar</t>
  </si>
  <si>
    <t>Förändring Q1 24/23</t>
  </si>
  <si>
    <r>
      <t>Bra att veta om beräkningen</t>
    </r>
    <r>
      <rPr>
        <sz val="11"/>
        <color rgb="FF000000"/>
        <rFont val="Arial"/>
        <family val="2"/>
        <scheme val="minor"/>
      </rPr>
      <t xml:space="preserve"> </t>
    </r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</si>
  <si>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</si>
  <si>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</si>
  <si>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</si>
  <si>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</si>
  <si>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</si>
  <si>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</si>
  <si>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får- och lammkött per land 2024, ton</t>
  </si>
  <si>
    <t>Export av får- och lammkött per land 2024, ton</t>
  </si>
  <si>
    <t>KN-nummer</t>
  </si>
  <si>
    <t>Totalt per kategori</t>
  </si>
  <si>
    <t>Estland</t>
  </si>
  <si>
    <t>Österrike</t>
  </si>
  <si>
    <t>Argentina</t>
  </si>
  <si>
    <t>Kroatien</t>
  </si>
  <si>
    <t>Förenade kungariket</t>
  </si>
  <si>
    <t>Grekland</t>
  </si>
  <si>
    <t>2024</t>
  </si>
  <si>
    <t>Totalt 2024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</si>
  <si>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</si>
  <si>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</si>
  <si>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I kvartalsstatistiken baseras siffran för hemslakt på förra årets nivå. Hemslakten av får och lamm före 2009 antas vara på samma nivå som 2009.</t>
  </si>
  <si>
    <t xml:space="preserve">Hemslakten på gårdar beräknas enligt en schablon och ingår i Jordbruksverkets konsumtionsberäkningar.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</si>
</sst>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1" fillId="0" borderId="0" xfId="0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7" fillId="0" borderId="0" xfId="0" applyFont="1" applyFill="1" applyProtection="1"/>
    <xf numFmtId="164" fontId="6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/>
    <xf numFmtId="49" fontId="2" fillId="0" borderId="0" xfId="0" applyNumberFormat="1" applyFont="1" applyFill="1" applyProtection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0" xfId="0" applyFont="1" applyFill="1"/>
    <xf numFmtId="3" fontId="9" fillId="5" borderId="0" xfId="0" applyNumberFormat="1" applyFont="1" applyFill="1"/>
    <xf numFmtId="0" fontId="2" fillId="5" borderId="0" xfId="0" applyFont="1" applyFill="1"/>
    <xf numFmtId="3" fontId="2" fillId="5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9" fillId="0" borderId="0" xfId="0" applyFont="1" applyFill="1"/>
    <xf numFmtId="0" fontId="9" fillId="0" borderId="0" xfId="0" applyFont="1" applyFill="1" applyProtection="1"/>
    <xf numFmtId="0" fontId="4" fillId="3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Protection="1"/>
    <xf numFmtId="3" fontId="10" fillId="6" borderId="0" xfId="0" applyNumberFormat="1" applyFont="1" applyFill="1" applyBorder="1" applyAlignment="1" applyProtection="1">
      <alignment horizontal="right"/>
    </xf>
    <xf numFmtId="49" fontId="2" fillId="3" borderId="0" xfId="0" applyNumberFormat="1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3" fontId="9" fillId="5" borderId="0" xfId="0" applyNumberFormat="1" applyFont="1" applyFill="1" applyBorder="1"/>
    <xf numFmtId="0" fontId="8" fillId="3" borderId="0" xfId="0" applyFont="1" applyFill="1" applyBorder="1" applyAlignment="1" applyProtection="1">
      <alignment horizontal="center"/>
    </xf>
    <xf numFmtId="3" fontId="2" fillId="3" borderId="0" xfId="0" applyNumberFormat="1" applyFont="1" applyFill="1" applyBorder="1"/>
    <xf numFmtId="49" fontId="11" fillId="3" borderId="3" xfId="0" applyNumberFormat="1" applyFont="1" applyFill="1" applyBorder="1" applyAlignment="1" applyProtection="1">
      <alignment wrapText="1"/>
    </xf>
    <xf numFmtId="164" fontId="12" fillId="3" borderId="3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 applyProtection="1">
      <alignment wrapText="1"/>
    </xf>
    <xf numFmtId="164" fontId="12" fillId="0" borderId="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Protection="1"/>
    <xf numFmtId="49" fontId="9" fillId="4" borderId="0" xfId="0" applyNumberFormat="1" applyFont="1" applyFill="1" applyBorder="1" applyProtection="1"/>
    <xf numFmtId="3" fontId="10" fillId="4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Protection="1"/>
    <xf numFmtId="3" fontId="9" fillId="7" borderId="0" xfId="0" applyNumberFormat="1" applyFont="1" applyFill="1" applyBorder="1"/>
    <xf numFmtId="0" fontId="13" fillId="2" borderId="4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0" xfId="0" applyNumberFormat="1" applyFont="1" applyFill="1" applyBorder="1" applyAlignment="1">
      <alignment horizontal="center" vertical="center" wrapText="1"/>
    </xf>
    <xf numFmtId="2" fontId="10" fillId="6" borderId="0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3" fontId="9" fillId="8" borderId="0" xfId="0" applyNumberFormat="1" applyFont="1" applyFill="1" applyAlignment="1">
      <alignment horizontal="center"/>
    </xf>
    <xf numFmtId="3" fontId="10" fillId="8" borderId="0" xfId="0" applyNumberFormat="1" applyFont="1" applyFill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2" fontId="9" fillId="8" borderId="0" xfId="0" applyNumberFormat="1" applyFont="1" applyFill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Fill="1" applyProtection="1"/>
    <xf numFmtId="0" fontId="17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1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1" fillId="0" borderId="0" xfId="2"/>
    <xf numFmtId="0" fontId="16" fillId="0" borderId="0" xfId="2" applyFont="1"/>
    <xf numFmtId="0" fontId="2" fillId="0" borderId="0" xfId="2" applyFont="1"/>
    <xf numFmtId="0" fontId="20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3" fontId="21" fillId="2" borderId="0" xfId="0" applyNumberFormat="1" applyFont="1" applyFill="1" applyAlignment="1">
      <alignment horizontal="center"/>
    </xf>
    <xf numFmtId="3" fontId="21" fillId="6" borderId="0" xfId="0" applyNumberFormat="1" applyFont="1" applyFill="1" applyAlignment="1">
      <alignment horizontal="center"/>
    </xf>
    <xf numFmtId="3" fontId="21" fillId="6" borderId="5" xfId="0" applyNumberFormat="1" applyFont="1" applyFill="1" applyBorder="1" applyAlignment="1">
      <alignment horizontal="center"/>
    </xf>
    <xf numFmtId="3" fontId="21" fillId="7" borderId="0" xfId="0" applyNumberFormat="1" applyFont="1" applyFill="1" applyBorder="1" applyAlignment="1">
      <alignment horizontal="center"/>
    </xf>
    <xf numFmtId="3" fontId="21" fillId="7" borderId="5" xfId="0" applyNumberFormat="1" applyFont="1" applyFill="1" applyBorder="1" applyAlignment="1">
      <alignment horizontal="center"/>
    </xf>
    <xf numFmtId="3" fontId="21" fillId="8" borderId="0" xfId="0" applyNumberFormat="1" applyFont="1" applyFill="1" applyAlignment="1">
      <alignment horizontal="center"/>
    </xf>
    <xf numFmtId="3" fontId="21" fillId="8" borderId="5" xfId="0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21" fillId="3" borderId="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Alignment="1">
      <alignment horizontal="center"/>
    </xf>
    <xf numFmtId="1" fontId="10" fillId="7" borderId="0" xfId="0" applyNumberFormat="1" applyFont="1" applyFill="1" applyBorder="1" applyAlignment="1">
      <alignment horizontal="center"/>
    </xf>
    <xf numFmtId="164" fontId="4" fillId="7" borderId="4" xfId="0" applyNumberFormat="1" applyFont="1" applyFill="1" applyBorder="1" applyAlignment="1">
      <alignment horizontal="center" vertical="center" wrapText="1"/>
    </xf>
    <xf numFmtId="1" fontId="9" fillId="8" borderId="0" xfId="0" applyNumberFormat="1" applyFont="1" applyFill="1" applyAlignment="1">
      <alignment horizontal="center"/>
    </xf>
    <xf numFmtId="164" fontId="4" fillId="8" borderId="4" xfId="1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164" fontId="0" fillId="0" borderId="0" xfId="1" applyNumberFormat="1" applyFont="1"/>
    <xf numFmtId="0" fontId="21" fillId="0" borderId="0" xfId="0" applyNumberFormat="1" applyFont="1" applyFill="1" applyAlignment="1" applyProtection="1"/>
    <xf numFmtId="0" fontId="18" fillId="9" borderId="0" xfId="0" applyNumberFormat="1" applyFont="1" applyFill="1" applyAlignment="1" applyProtection="1"/>
    <xf numFmtId="1" fontId="18" fillId="0" borderId="0" xfId="0" applyNumberFormat="1" applyFont="1" applyFill="1" applyAlignment="1" applyProtection="1"/>
    <xf numFmtId="3" fontId="18" fillId="0" borderId="0" xfId="0" applyNumberFormat="1" applyFont="1" applyFill="1" applyAlignment="1" applyProtection="1"/>
  </cellXfs>
  <cellStyles count="3">
    <cellStyle name="Normal" xfId="0" builtinId="0"/>
    <cellStyle name="Normal 2" xfId="2" xr:uid="{B9428448-5BE6-4C87-B824-9C62A557DEE9}"/>
    <cellStyle name="Procent" xfId="1" builtinId="5"/>
  </cellStyles>
  <dxfs count="95"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Helårsbalans!$B$11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Helårsbalans!$B$13:$B$42</c:f>
              <c:numCache>
                <c:formatCode>#,##0</c:formatCode>
                <c:ptCount val="30"/>
                <c:pt idx="0">
                  <c:v>3490</c:v>
                </c:pt>
                <c:pt idx="1">
                  <c:v>3650</c:v>
                </c:pt>
                <c:pt idx="2">
                  <c:v>3513</c:v>
                </c:pt>
                <c:pt idx="3">
                  <c:v>3489</c:v>
                </c:pt>
                <c:pt idx="4">
                  <c:v>3661</c:v>
                </c:pt>
                <c:pt idx="5">
                  <c:v>3917</c:v>
                </c:pt>
                <c:pt idx="6">
                  <c:v>3843</c:v>
                </c:pt>
                <c:pt idx="7">
                  <c:v>3856</c:v>
                </c:pt>
                <c:pt idx="8">
                  <c:v>3749</c:v>
                </c:pt>
                <c:pt idx="9">
                  <c:v>3802</c:v>
                </c:pt>
                <c:pt idx="10">
                  <c:v>4067</c:v>
                </c:pt>
                <c:pt idx="11">
                  <c:v>4205</c:v>
                </c:pt>
                <c:pt idx="12">
                  <c:v>4603</c:v>
                </c:pt>
                <c:pt idx="13">
                  <c:v>4630</c:v>
                </c:pt>
                <c:pt idx="14">
                  <c:v>5063</c:v>
                </c:pt>
                <c:pt idx="15">
                  <c:v>4993</c:v>
                </c:pt>
                <c:pt idx="16">
                  <c:v>5068</c:v>
                </c:pt>
                <c:pt idx="17">
                  <c:v>5030.1260000000002</c:v>
                </c:pt>
                <c:pt idx="18">
                  <c:v>4890</c:v>
                </c:pt>
                <c:pt idx="19">
                  <c:v>5090</c:v>
                </c:pt>
                <c:pt idx="20">
                  <c:v>5120</c:v>
                </c:pt>
                <c:pt idx="21">
                  <c:v>5040</c:v>
                </c:pt>
                <c:pt idx="22">
                  <c:v>5260</c:v>
                </c:pt>
                <c:pt idx="23">
                  <c:v>5600</c:v>
                </c:pt>
                <c:pt idx="24">
                  <c:v>5090</c:v>
                </c:pt>
                <c:pt idx="25">
                  <c:v>4860</c:v>
                </c:pt>
                <c:pt idx="26">
                  <c:v>4720</c:v>
                </c:pt>
                <c:pt idx="27">
                  <c:v>4670</c:v>
                </c:pt>
                <c:pt idx="28">
                  <c:v>4730</c:v>
                </c:pt>
                <c:pt idx="29">
                  <c:v>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Helårsbalans!$C$11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Helårsbalans!$C$13:$C$42</c:f>
              <c:numCache>
                <c:formatCode>#,##0</c:formatCode>
                <c:ptCount val="30"/>
                <c:pt idx="0">
                  <c:v>3055</c:v>
                </c:pt>
                <c:pt idx="1">
                  <c:v>3232.666666666667</c:v>
                </c:pt>
                <c:pt idx="2">
                  <c:v>3559.3333333333335</c:v>
                </c:pt>
                <c:pt idx="3">
                  <c:v>3766</c:v>
                </c:pt>
                <c:pt idx="4">
                  <c:v>4447</c:v>
                </c:pt>
                <c:pt idx="5">
                  <c:v>4278.666666666667</c:v>
                </c:pt>
                <c:pt idx="6">
                  <c:v>5168.3333333333339</c:v>
                </c:pt>
                <c:pt idx="7">
                  <c:v>4842.666666666667</c:v>
                </c:pt>
                <c:pt idx="8">
                  <c:v>5797.666666666667</c:v>
                </c:pt>
                <c:pt idx="9">
                  <c:v>4940.0000000000009</c:v>
                </c:pt>
                <c:pt idx="10">
                  <c:v>6573</c:v>
                </c:pt>
                <c:pt idx="11">
                  <c:v>7619.0000000000009</c:v>
                </c:pt>
                <c:pt idx="12">
                  <c:v>7673.333333333333</c:v>
                </c:pt>
                <c:pt idx="13">
                  <c:v>8530.6666666666679</c:v>
                </c:pt>
                <c:pt idx="14">
                  <c:v>9768</c:v>
                </c:pt>
                <c:pt idx="15">
                  <c:v>8205</c:v>
                </c:pt>
                <c:pt idx="16">
                  <c:v>9366.6666666666679</c:v>
                </c:pt>
                <c:pt idx="17">
                  <c:v>9897.2999999999993</c:v>
                </c:pt>
                <c:pt idx="18">
                  <c:v>10720.7</c:v>
                </c:pt>
                <c:pt idx="19">
                  <c:v>11535.7</c:v>
                </c:pt>
                <c:pt idx="20">
                  <c:v>12171</c:v>
                </c:pt>
                <c:pt idx="21">
                  <c:v>13259.3</c:v>
                </c:pt>
                <c:pt idx="22">
                  <c:v>13680.7</c:v>
                </c:pt>
                <c:pt idx="23">
                  <c:v>13104.7</c:v>
                </c:pt>
                <c:pt idx="24">
                  <c:v>11925</c:v>
                </c:pt>
                <c:pt idx="25">
                  <c:v>12153</c:v>
                </c:pt>
                <c:pt idx="26">
                  <c:v>10504</c:v>
                </c:pt>
                <c:pt idx="27">
                  <c:v>11629.3</c:v>
                </c:pt>
                <c:pt idx="28">
                  <c:v>11726.7</c:v>
                </c:pt>
                <c:pt idx="29">
                  <c:v>12089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Helårsbalans!$D$11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Helårsbalans!$D$13:$D$42</c:f>
              <c:numCache>
                <c:formatCode>#,##0</c:formatCode>
                <c:ptCount val="30"/>
                <c:pt idx="0">
                  <c:v>695.33333333333337</c:v>
                </c:pt>
                <c:pt idx="1">
                  <c:v>182.66666666666669</c:v>
                </c:pt>
                <c:pt idx="2">
                  <c:v>160.00000000000003</c:v>
                </c:pt>
                <c:pt idx="3">
                  <c:v>68.333333333333329</c:v>
                </c:pt>
                <c:pt idx="4">
                  <c:v>106.33333333333334</c:v>
                </c:pt>
                <c:pt idx="5">
                  <c:v>227</c:v>
                </c:pt>
                <c:pt idx="6">
                  <c:v>153.33333333333334</c:v>
                </c:pt>
                <c:pt idx="7">
                  <c:v>166.66666666666666</c:v>
                </c:pt>
                <c:pt idx="8">
                  <c:v>181.33333333333334</c:v>
                </c:pt>
                <c:pt idx="9">
                  <c:v>245.00000000000003</c:v>
                </c:pt>
                <c:pt idx="10">
                  <c:v>474.66666666666669</c:v>
                </c:pt>
                <c:pt idx="11">
                  <c:v>390.66666666666674</c:v>
                </c:pt>
                <c:pt idx="12">
                  <c:v>492.66666666666674</c:v>
                </c:pt>
                <c:pt idx="13">
                  <c:v>495.00000000000006</c:v>
                </c:pt>
                <c:pt idx="14">
                  <c:v>245.66666666666669</c:v>
                </c:pt>
                <c:pt idx="15">
                  <c:v>226.33333333333334</c:v>
                </c:pt>
                <c:pt idx="16">
                  <c:v>201.666666666667</c:v>
                </c:pt>
                <c:pt idx="17">
                  <c:v>196.3</c:v>
                </c:pt>
                <c:pt idx="18">
                  <c:v>204.3</c:v>
                </c:pt>
                <c:pt idx="19">
                  <c:v>370.3</c:v>
                </c:pt>
                <c:pt idx="20">
                  <c:v>524.70000000000005</c:v>
                </c:pt>
                <c:pt idx="21">
                  <c:v>296.7</c:v>
                </c:pt>
                <c:pt idx="22">
                  <c:v>243</c:v>
                </c:pt>
                <c:pt idx="23">
                  <c:v>196.7</c:v>
                </c:pt>
                <c:pt idx="24">
                  <c:v>158</c:v>
                </c:pt>
                <c:pt idx="25">
                  <c:v>147.69999999999999</c:v>
                </c:pt>
                <c:pt idx="26">
                  <c:v>158.69999999999999</c:v>
                </c:pt>
                <c:pt idx="27">
                  <c:v>203.3</c:v>
                </c:pt>
                <c:pt idx="28">
                  <c:v>211.7</c:v>
                </c:pt>
                <c:pt idx="29">
                  <c:v>176.3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Helårsbalans!$E$11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Helårsbalans!$E$13:$E$42</c:f>
              <c:numCache>
                <c:formatCode>#,##0</c:formatCode>
                <c:ptCount val="30"/>
                <c:pt idx="0">
                  <c:v>6275.666666666667</c:v>
                </c:pt>
                <c:pt idx="1">
                  <c:v>7126</c:v>
                </c:pt>
                <c:pt idx="2">
                  <c:v>7338.3333333333339</c:v>
                </c:pt>
                <c:pt idx="3">
                  <c:v>7612.666666666667</c:v>
                </c:pt>
                <c:pt idx="4">
                  <c:v>8427.6666666666661</c:v>
                </c:pt>
                <c:pt idx="5">
                  <c:v>8394.6666666666679</c:v>
                </c:pt>
                <c:pt idx="6">
                  <c:v>9284</c:v>
                </c:pt>
                <c:pt idx="7">
                  <c:v>8958.0000000000018</c:v>
                </c:pt>
                <c:pt idx="8">
                  <c:v>9791.3333333333339</c:v>
                </c:pt>
                <c:pt idx="9">
                  <c:v>8923</c:v>
                </c:pt>
                <c:pt idx="10">
                  <c:v>10591.333333333334</c:v>
                </c:pt>
                <c:pt idx="11">
                  <c:v>11859.333333333334</c:v>
                </c:pt>
                <c:pt idx="12">
                  <c:v>12209.666666666666</c:v>
                </c:pt>
                <c:pt idx="13">
                  <c:v>13091.666666666668</c:v>
                </c:pt>
                <c:pt idx="14">
                  <c:v>15011.333333333334</c:v>
                </c:pt>
                <c:pt idx="15">
                  <c:v>13436.666666666666</c:v>
                </c:pt>
                <c:pt idx="16">
                  <c:v>14728</c:v>
                </c:pt>
                <c:pt idx="17">
                  <c:v>15218.126</c:v>
                </c:pt>
                <c:pt idx="18">
                  <c:v>15880.400000000001</c:v>
                </c:pt>
                <c:pt idx="19">
                  <c:v>16720.400000000001</c:v>
                </c:pt>
                <c:pt idx="20">
                  <c:v>17242.3</c:v>
                </c:pt>
                <c:pt idx="21">
                  <c:v>18469.599999999999</c:v>
                </c:pt>
                <c:pt idx="22">
                  <c:v>19151.7</c:v>
                </c:pt>
                <c:pt idx="23">
                  <c:v>18911</c:v>
                </c:pt>
                <c:pt idx="24">
                  <c:v>17301</c:v>
                </c:pt>
                <c:pt idx="25">
                  <c:v>17288.3</c:v>
                </c:pt>
                <c:pt idx="26">
                  <c:v>15520.3</c:v>
                </c:pt>
                <c:pt idx="27">
                  <c:v>16520</c:v>
                </c:pt>
                <c:pt idx="28">
                  <c:v>16638</c:v>
                </c:pt>
                <c:pt idx="29">
                  <c:v>16491.7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4"/>
          <c:order val="4"/>
          <c:tx>
            <c:strRef>
              <c:f>Helårsbalans!$F$11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Helårsbalans!$F$13:$F$42</c:f>
              <c:numCache>
                <c:formatCode>0.0%</c:formatCode>
                <c:ptCount val="30"/>
                <c:pt idx="0">
                  <c:v>0.5561162160726616</c:v>
                </c:pt>
                <c:pt idx="1">
                  <c:v>0.51220881279820374</c:v>
                </c:pt>
                <c:pt idx="2">
                  <c:v>0.47871905518964336</c:v>
                </c:pt>
                <c:pt idx="3">
                  <c:v>0.45831508888694278</c:v>
                </c:pt>
                <c:pt idx="4">
                  <c:v>0.43440256298698732</c:v>
                </c:pt>
                <c:pt idx="5">
                  <c:v>0.4666057814485387</c:v>
                </c:pt>
                <c:pt idx="6">
                  <c:v>0.41393795777682035</c:v>
                </c:pt>
                <c:pt idx="7">
                  <c:v>0.43045322616655496</c:v>
                </c:pt>
                <c:pt idx="8">
                  <c:v>0.38288963028528628</c:v>
                </c:pt>
                <c:pt idx="9">
                  <c:v>0.42608988008517312</c:v>
                </c:pt>
                <c:pt idx="10">
                  <c:v>0.38399320198904763</c:v>
                </c:pt>
                <c:pt idx="11">
                  <c:v>0.35457305076170664</c:v>
                </c:pt>
                <c:pt idx="12">
                  <c:v>0.37699636899724265</c:v>
                </c:pt>
                <c:pt idx="13">
                  <c:v>0.35366008911521318</c:v>
                </c:pt>
                <c:pt idx="14">
                  <c:v>0.33727850068836879</c:v>
                </c:pt>
                <c:pt idx="15">
                  <c:v>0.3715951376829571</c:v>
                </c:pt>
                <c:pt idx="16">
                  <c:v>0.344106463878327</c:v>
                </c:pt>
                <c:pt idx="17">
                  <c:v>0.33053517890441964</c:v>
                </c:pt>
                <c:pt idx="18">
                  <c:v>0.30792675247474871</c:v>
                </c:pt>
                <c:pt idx="19">
                  <c:v>0.30441855458003392</c:v>
                </c:pt>
                <c:pt idx="20">
                  <c:v>0.29694414318275403</c:v>
                </c:pt>
                <c:pt idx="21">
                  <c:v>0.27288084203231255</c:v>
                </c:pt>
                <c:pt idx="22">
                  <c:v>0.27464924784744954</c:v>
                </c:pt>
                <c:pt idx="23">
                  <c:v>0.29612394902437733</c:v>
                </c:pt>
                <c:pt idx="24">
                  <c:v>0.29420264724582396</c:v>
                </c:pt>
                <c:pt idx="25">
                  <c:v>0.28111497371054411</c:v>
                </c:pt>
                <c:pt idx="26">
                  <c:v>0.30411783277385102</c:v>
                </c:pt>
                <c:pt idx="27">
                  <c:v>0.28268765133171914</c:v>
                </c:pt>
                <c:pt idx="28">
                  <c:v>0.28428897704050965</c:v>
                </c:pt>
                <c:pt idx="29">
                  <c:v>0.25285446618602081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7944"/>
        <c:axId val="566174336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566174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svensk försörjningsgrad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6177944"/>
        <c:crosses val="max"/>
        <c:crossBetween val="between"/>
      </c:valAx>
      <c:catAx>
        <c:axId val="56617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17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32673526952494E-2"/>
          <c:y val="0.93917520820283107"/>
          <c:w val="0.83772921183894655"/>
          <c:h val="5.3784607311074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Nya Zeeland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2023-2024'!$C$12:$C$13</c:f>
              <c:numCache>
                <c:formatCode>#,##0</c:formatCode>
                <c:ptCount val="2"/>
                <c:pt idx="0">
                  <c:v>3168.3333333333335</c:v>
                </c:pt>
                <c:pt idx="1">
                  <c:v>4046.666666666667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Irland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2023-2024'!$D$12:$D$13</c:f>
              <c:numCache>
                <c:formatCode>#,##0</c:formatCode>
                <c:ptCount val="2"/>
                <c:pt idx="0">
                  <c:v>5153</c:v>
                </c:pt>
                <c:pt idx="1">
                  <c:v>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2023-2024'!$E$12:$E$13</c:f>
              <c:numCache>
                <c:formatCode>#,##0</c:formatCode>
                <c:ptCount val="2"/>
                <c:pt idx="0">
                  <c:v>2232</c:v>
                </c:pt>
                <c:pt idx="1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2023-2024'!$F$12:$F$13</c:f>
              <c:numCache>
                <c:formatCode>#,##0</c:formatCode>
                <c:ptCount val="2"/>
                <c:pt idx="0">
                  <c:v>527.66666666666674</c:v>
                </c:pt>
                <c:pt idx="1">
                  <c:v>1019.6666666666666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2023-2024'!$G$12:$G$13</c:f>
              <c:numCache>
                <c:formatCode>#,##0</c:formatCode>
                <c:ptCount val="2"/>
                <c:pt idx="0">
                  <c:v>645.66666666666674</c:v>
                </c:pt>
                <c:pt idx="1">
                  <c:v>704.66666666666674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7.9956766513650149E-2"/>
              <c:y val="0.23827181975413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8792339076427326"/>
          <c:y val="0.13656427965778295"/>
          <c:w val="0.68787418899370256"/>
          <c:h val="0.52841545308839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2023-2024'!$C$19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2023-2024'!$C$28:$C$29</c:f>
              <c:numCache>
                <c:formatCode>#,##0</c:formatCode>
                <c:ptCount val="2"/>
                <c:pt idx="0">
                  <c:v>184.33333333333334</c:v>
                </c:pt>
                <c:pt idx="1">
                  <c:v>154.66666666666669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2023-2024'!$D$19</c:f>
              <c:strCache>
                <c:ptCount val="1"/>
                <c:pt idx="0">
                  <c:v>Norge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2023-2024'!$D$28:$D$29</c:f>
              <c:numCache>
                <c:formatCode>#,##0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2023-2024'!$E$19</c:f>
              <c:strCache>
                <c:ptCount val="1"/>
                <c:pt idx="0">
                  <c:v>Danmark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2023-2024'!$E$28:$E$29</c:f>
              <c:numCache>
                <c:formatCode>#,##0</c:formatCode>
                <c:ptCount val="2"/>
                <c:pt idx="0">
                  <c:v>25.333333333333336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2023-2024'!$F$19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2023-2024'!$F$28:$F$29</c:f>
              <c:numCache>
                <c:formatCode>#,##0</c:formatCode>
                <c:ptCount val="2"/>
                <c:pt idx="0">
                  <c:v>1.9999999999999787</c:v>
                </c:pt>
                <c:pt idx="1">
                  <c:v>5.3333333333333339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9.6984891813896398E-2"/>
              <c:y val="0.2271702910469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2020-2024'!$A$21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2020-2024'!$B$21:$F$21</c:f>
              <c:numCache>
                <c:formatCode>#,##0</c:formatCode>
                <c:ptCount val="5"/>
                <c:pt idx="0">
                  <c:v>6001</c:v>
                </c:pt>
                <c:pt idx="1">
                  <c:v>5772</c:v>
                </c:pt>
                <c:pt idx="2">
                  <c:v>6735</c:v>
                </c:pt>
                <c:pt idx="3">
                  <c:v>6847</c:v>
                </c:pt>
                <c:pt idx="4">
                  <c:v>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F-4B06-BF29-2CE8F393F522}"/>
            </c:ext>
          </c:extLst>
        </c:ser>
        <c:ser>
          <c:idx val="1"/>
          <c:order val="1"/>
          <c:tx>
            <c:strRef>
              <c:f>'Handel per kategori 2020-2024'!$A$22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2020-2024'!$B$22:$F$22</c:f>
              <c:numCache>
                <c:formatCode>#,##0</c:formatCode>
                <c:ptCount val="5"/>
                <c:pt idx="0">
                  <c:v>6146.666666666667</c:v>
                </c:pt>
                <c:pt idx="1">
                  <c:v>4720</c:v>
                </c:pt>
                <c:pt idx="2">
                  <c:v>4865</c:v>
                </c:pt>
                <c:pt idx="3">
                  <c:v>4871.666666666667</c:v>
                </c:pt>
                <c:pt idx="4">
                  <c:v>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F-4B06-BF29-2CE8F393F522}"/>
            </c:ext>
          </c:extLst>
        </c:ser>
        <c:ser>
          <c:idx val="2"/>
          <c:order val="2"/>
          <c:tx>
            <c:strRef>
              <c:f>'Handel per kategori 2020-2024'!$A$23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2020-2024'!$B$23:$F$23</c:f>
              <c:numCache>
                <c:formatCode>#,##0</c:formatCode>
                <c:ptCount val="5"/>
                <c:pt idx="0">
                  <c:v>5.3333333333333339</c:v>
                </c:pt>
                <c:pt idx="1">
                  <c:v>12.000000000000002</c:v>
                </c:pt>
                <c:pt idx="2">
                  <c:v>29.333333333333336</c:v>
                </c:pt>
                <c:pt idx="3">
                  <c:v>8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F-4B06-BF29-2CE8F393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7062872820721134"/>
              <c:y val="0.33162420046019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2020-2024'!$A$29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2020-2024'!$B$29:$F$29</c:f>
              <c:numCache>
                <c:formatCode>0</c:formatCode>
                <c:ptCount val="5"/>
                <c:pt idx="0">
                  <c:v>53</c:v>
                </c:pt>
                <c:pt idx="1">
                  <c:v>38</c:v>
                </c:pt>
                <c:pt idx="2">
                  <c:v>118</c:v>
                </c:pt>
                <c:pt idx="3" formatCode="General">
                  <c:v>80</c:v>
                </c:pt>
                <c:pt idx="4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9-4398-8D42-B2D90F32229E}"/>
            </c:ext>
          </c:extLst>
        </c:ser>
        <c:ser>
          <c:idx val="1"/>
          <c:order val="1"/>
          <c:tx>
            <c:strRef>
              <c:f>'Handel per kategori 2020-2024'!$A$30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2020-2024'!$B$30:$F$30</c:f>
              <c:numCache>
                <c:formatCode>0</c:formatCode>
                <c:ptCount val="5"/>
                <c:pt idx="0">
                  <c:v>93.333333333333343</c:v>
                </c:pt>
                <c:pt idx="1">
                  <c:v>116.66666666666667</c:v>
                </c:pt>
                <c:pt idx="2">
                  <c:v>80</c:v>
                </c:pt>
                <c:pt idx="3" formatCode="General">
                  <c:v>125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9-4398-8D42-B2D90F32229E}"/>
            </c:ext>
          </c:extLst>
        </c:ser>
        <c:ser>
          <c:idx val="2"/>
          <c:order val="2"/>
          <c:tx>
            <c:strRef>
              <c:f>'Handel per kategori 2020-2024'!$A$31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2020-2024'!$B$31:$F$31</c:f>
              <c:numCache>
                <c:formatCode>0</c:formatCode>
                <c:ptCount val="5"/>
                <c:pt idx="0">
                  <c:v>1.3333333333333335</c:v>
                </c:pt>
                <c:pt idx="1">
                  <c:v>4</c:v>
                </c:pt>
                <c:pt idx="2">
                  <c:v>5.3</c:v>
                </c:pt>
                <c:pt idx="3">
                  <c:v>6.6666666666666679</c:v>
                </c:pt>
                <c:pt idx="4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9-4398-8D42-B2D90F32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8080609154624902"/>
              <c:y val="0.3172145816860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44</xdr:row>
      <xdr:rowOff>133351</xdr:rowOff>
    </xdr:from>
    <xdr:to>
      <xdr:col>8</xdr:col>
      <xdr:colOff>933450</xdr:colOff>
      <xdr:row>75</xdr:row>
      <xdr:rowOff>161926</xdr:rowOff>
    </xdr:to>
    <xdr:graphicFrame macro="">
      <xdr:nvGraphicFramePr>
        <xdr:cNvPr id="3" name="Diagram 2" descr="Svensk marknadsbalans får- och lammkött&#10;&#10;Figuren visar utvecklingen av produktion, totalkonsumtion, export, import och svensk försörjningsgrad från 19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298450</xdr:colOff>
      <xdr:row>0</xdr:row>
      <xdr:rowOff>66674</xdr:rowOff>
    </xdr:from>
    <xdr:to>
      <xdr:col>15</xdr:col>
      <xdr:colOff>6350</xdr:colOff>
      <xdr:row>18</xdr:row>
      <xdr:rowOff>158750</xdr:rowOff>
    </xdr:to>
    <xdr:graphicFrame macro="">
      <xdr:nvGraphicFramePr>
        <xdr:cNvPr id="2" name="Diagram 1" descr="Figuren jämför importen av får- och lammkött per land de senaste två åren" title="Import av får- och lammköt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18</xdr:row>
      <xdr:rowOff>193675</xdr:rowOff>
    </xdr:from>
    <xdr:to>
      <xdr:col>15</xdr:col>
      <xdr:colOff>47625</xdr:colOff>
      <xdr:row>38</xdr:row>
      <xdr:rowOff>57151</xdr:rowOff>
    </xdr:to>
    <xdr:graphicFrame macro="">
      <xdr:nvGraphicFramePr>
        <xdr:cNvPr id="3" name="Diagram 2" descr="Figuren jämför exporten av får- och lammkött per land de senaste två åren" title="Export av får- och lammköt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355599</xdr:colOff>
      <xdr:row>3</xdr:row>
      <xdr:rowOff>95250</xdr:rowOff>
    </xdr:from>
    <xdr:to>
      <xdr:col>16</xdr:col>
      <xdr:colOff>609600</xdr:colOff>
      <xdr:row>26</xdr:row>
      <xdr:rowOff>171449</xdr:rowOff>
    </xdr:to>
    <xdr:graphicFrame macro="">
      <xdr:nvGraphicFramePr>
        <xdr:cNvPr id="2" name="Diagram 1" descr="Figuren visar importen av får- och lammkött per kategori de senaste fem åren" title="Import av får- och lammköt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27</xdr:row>
      <xdr:rowOff>133350</xdr:rowOff>
    </xdr:from>
    <xdr:to>
      <xdr:col>16</xdr:col>
      <xdr:colOff>600075</xdr:colOff>
      <xdr:row>51</xdr:row>
      <xdr:rowOff>28575</xdr:rowOff>
    </xdr:to>
    <xdr:graphicFrame macro="">
      <xdr:nvGraphicFramePr>
        <xdr:cNvPr id="3" name="Diagram 2" descr="Figuren visar exporten av får- och lammkött per kategori de senaste fem åren" title="Export av får- och lammköt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Helårsbalans" displayName="Helårsbalans" ref="A11:I42" totalsRowShown="0" headerRowDxfId="94" dataDxfId="93" tableBorderDxfId="92">
  <autoFilter ref="A11:I42" xr:uid="{00000000-0009-0000-0100-00000F000000}"/>
  <tableColumns count="9">
    <tableColumn id="1" xr3:uid="{00000000-0010-0000-0000-000001000000}" name="År" dataDxfId="91"/>
    <tableColumn id="2" xr3:uid="{00000000-0010-0000-0000-000002000000}" name="Produktion" dataDxfId="90"/>
    <tableColumn id="3" xr3:uid="{00000000-0010-0000-0000-000003000000}" name="Import" dataDxfId="89"/>
    <tableColumn id="4" xr3:uid="{00000000-0010-0000-0000-000004000000}" name="Export" dataDxfId="88"/>
    <tableColumn id="5" xr3:uid="{00000000-0010-0000-0000-000005000000}" name="Totalkonsumtion" dataDxfId="87">
      <calculatedColumnFormula>B12+C12+H12-D12</calculatedColumnFormula>
    </tableColumn>
    <tableColumn id="6" xr3:uid="{00000000-0010-0000-0000-000006000000}" name="Svensk försörjningsgrad" dataDxfId="86"/>
    <tableColumn id="7" xr3:uid="{00000000-0010-0000-0000-000007000000}" name="Totalkonsumtion kg/capita" dataDxfId="85"/>
    <tableColumn id="8" xr3:uid="{00000000-0010-0000-0000-000008000000}" name="Hemslakt" dataDxfId="84"/>
    <tableColumn id="9" xr3:uid="{00000000-0010-0000-0000-000009000000}" name="Befolkning" dataDxfId="8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8BF6B-4B54-41B6-928E-4CDDBA5CBD01}" name="Kvartalsbalans26" displayName="Kvartalsbalans26" ref="A5:I23" totalsRowShown="0" headerRowDxfId="82" dataDxfId="80" headerRowBorderDxfId="81" tableBorderDxfId="79">
  <autoFilter ref="A5:I23" xr:uid="{7B6B291F-4602-41A2-98CF-6594E27AA387}"/>
  <tableColumns count="9">
    <tableColumn id="1" xr3:uid="{23B338C0-12B9-44D9-805C-9C5008577FF3}" name="År" dataDxfId="78"/>
    <tableColumn id="2" xr3:uid="{9F24FA54-1369-4D6E-BCDD-7BA34B4A4C38}" name="Produktion" dataDxfId="77"/>
    <tableColumn id="3" xr3:uid="{110F0AAE-821C-4248-BD91-9FB7883E012A}" name="Import" dataDxfId="76"/>
    <tableColumn id="4" xr3:uid="{4AB21BDA-6E09-4EEE-9642-49B77C84CAC1}" name="Export" dataDxfId="75"/>
    <tableColumn id="5" xr3:uid="{BDE3959F-A74E-40A8-A320-757AA2A04A34}" name="Totalkonsumtion" dataDxfId="74"/>
    <tableColumn id="6" xr3:uid="{F6E58D95-412A-4EF2-9DB5-063517397379}" name="Svensk försörjningsgrad" dataDxfId="73"/>
    <tableColumn id="7" xr3:uid="{B57FA8AB-528C-465C-B3F3-CF1B7F6DC7BF}" name="Totalkonsumtion kg/capita" dataDxfId="72"/>
    <tableColumn id="8" xr3:uid="{BD98F184-710B-4D6C-A798-B7ED90621AF7}" name="Hemslakt" dataDxfId="71"/>
    <tableColumn id="9" xr3:uid="{D01F7242-F6C0-4CFE-8398-C0B064EF92A1}" name="Befolkning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Importperland" displayName="Importperland" ref="A3:G14" totalsRowShown="0" headerRowDxfId="69" dataDxfId="67" headerRowBorderDxfId="68" tableBorderDxfId="66">
  <autoFilter ref="A3:G14" xr:uid="{00000000-0009-0000-0100-000001000000}"/>
  <tableColumns count="7">
    <tableColumn id="1" xr3:uid="{00000000-0010-0000-0300-000001000000}" name="Produktkategori" dataDxfId="65"/>
    <tableColumn id="2" xr3:uid="{00000000-0010-0000-0300-000002000000}" name="Totalt" dataDxfId="64"/>
    <tableColumn id="3" xr3:uid="{00000000-0010-0000-0300-000003000000}" name="Nya Zeeland" dataDxfId="63"/>
    <tableColumn id="4" xr3:uid="{00000000-0010-0000-0300-000004000000}" name="Irland" dataDxfId="62"/>
    <tableColumn id="5" xr3:uid="{00000000-0010-0000-0300-000005000000}" name="Nederländerna" dataDxfId="61"/>
    <tableColumn id="6" xr3:uid="{00000000-0010-0000-0300-000006000000}" name="Tyskland" dataDxfId="60"/>
    <tableColumn id="8" xr3:uid="{00000000-0010-0000-0300-000008000000}" name="Övriga" dataDxfId="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Exportperland" displayName="Exportperland" ref="A19:F30" totalsRowShown="0" headerRowDxfId="58" dataDxfId="56" headerRowBorderDxfId="57" tableBorderDxfId="55">
  <autoFilter ref="A19:F30" xr:uid="{00000000-0009-0000-0100-000002000000}"/>
  <tableColumns count="6">
    <tableColumn id="1" xr3:uid="{00000000-0010-0000-0400-000001000000}" name="Produktkategori" dataDxfId="54"/>
    <tableColumn id="2" xr3:uid="{00000000-0010-0000-0400-000002000000}" name="Totalt" dataDxfId="53"/>
    <tableColumn id="3" xr3:uid="{00000000-0010-0000-0400-000003000000}" name="Finland" dataDxfId="52"/>
    <tableColumn id="4" xr3:uid="{00000000-0010-0000-0400-000004000000}" name="Norge" dataDxfId="51"/>
    <tableColumn id="5" xr3:uid="{00000000-0010-0000-0400-000005000000}" name="Danmark" dataDxfId="50"/>
    <tableColumn id="8" xr3:uid="{00000000-0010-0000-0400-000008000000}" name="Övriga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Importperkategori" displayName="Importperkategori" ref="A20:F24" totalsRowShown="0" headerRowDxfId="48" dataDxfId="47">
  <autoFilter ref="A20:F24" xr:uid="{00000000-0009-0000-0100-000003000000}"/>
  <tableColumns count="6">
    <tableColumn id="1" xr3:uid="{00000000-0010-0000-0500-000001000000}" name="Import, ton slaktad vikt" dataDxfId="46"/>
    <tableColumn id="3" xr3:uid="{00000000-0010-0000-0500-000003000000}" name="2020" dataDxfId="45"/>
    <tableColumn id="4" xr3:uid="{00000000-0010-0000-0500-000004000000}" name="2021" dataDxfId="44"/>
    <tableColumn id="5" xr3:uid="{00000000-0010-0000-0500-000005000000}" name="2022" dataDxfId="43"/>
    <tableColumn id="6" xr3:uid="{00000000-0010-0000-0500-000006000000}" name="2023" dataDxfId="42"/>
    <tableColumn id="2" xr3:uid="{EFFFB835-A95B-4D89-9638-EA2750EDA31D}" name="2024" dataDxfId="4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Exportperkategori" displayName="Exportperkategori" ref="A28:F32" totalsRowShown="0" headerRowDxfId="40" dataDxfId="39">
  <autoFilter ref="A28:F32" xr:uid="{00000000-0009-0000-0100-000004000000}"/>
  <tableColumns count="6">
    <tableColumn id="1" xr3:uid="{00000000-0010-0000-0600-000001000000}" name="Export, ton slaktad vikt" dataDxfId="38"/>
    <tableColumn id="3" xr3:uid="{00000000-0010-0000-0600-000003000000}" name="2020" dataDxfId="37"/>
    <tableColumn id="4" xr3:uid="{00000000-0010-0000-0600-000004000000}" name="2021" dataDxfId="36"/>
    <tableColumn id="5" xr3:uid="{00000000-0010-0000-0600-000005000000}" name="2022" dataDxfId="35"/>
    <tableColumn id="6" xr3:uid="{00000000-0010-0000-0600-000006000000}" name="2023" dataDxfId="34"/>
    <tableColumn id="2" xr3:uid="{2BBC41FB-382F-48EC-97E3-35E3F3C7FF3D}" name="2024" dataDxfId="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0DE0C4-A30D-4360-A7B7-006CF12C7395}" name="Tabell7" displayName="Tabell7" ref="A4:T22" totalsRowShown="0" headerRowDxfId="32" dataDxfId="31">
  <autoFilter ref="A4:T22" xr:uid="{3C9B779F-71AC-4780-88FA-E047038C6FB4}"/>
  <tableColumns count="20">
    <tableColumn id="1" xr3:uid="{EAC0F6A7-6AEF-4C49-9AF9-CD9072E48425}" name="Land" dataDxfId="30"/>
    <tableColumn id="2" xr3:uid="{92BD97CC-C317-44CF-A41D-C4ADC77CD44D}" name="02041000" dataDxfId="29"/>
    <tableColumn id="3" xr3:uid="{23E7C797-38DA-400A-8CC3-EA12894BD069}" name="02042100" dataDxfId="28"/>
    <tableColumn id="4" xr3:uid="{B8AE65C6-71C4-48FE-AE01-D30260DC4A2F}" name="02042210" dataDxfId="27"/>
    <tableColumn id="5" xr3:uid="{7110F532-B8AD-4B2A-A533-EC1F265E3A83}" name="02042230" dataDxfId="26"/>
    <tableColumn id="6" xr3:uid="{0AFF7F36-97C0-407C-AC9A-D62B0B1E4780}" name="02042250" dataDxfId="25"/>
    <tableColumn id="7" xr3:uid="{5A41A17F-3FDD-41CC-817B-7BA755B222C7}" name="02042290" dataDxfId="24"/>
    <tableColumn id="8" xr3:uid="{7BED8C2F-B5E3-456F-8136-01CA7449E344}" name="02042300" dataDxfId="23"/>
    <tableColumn id="9" xr3:uid="{E152070D-8720-4ACE-BA75-7A18E4005A51}" name="02043000" dataDxfId="22"/>
    <tableColumn id="10" xr3:uid="{88E6D25C-C248-4452-9418-04FF026990D9}" name="02044100" dataDxfId="21"/>
    <tableColumn id="11" xr3:uid="{AAB63BF9-2D88-4DC5-9ABB-EE915DB23C9F}" name="02044210" dataDxfId="20"/>
    <tableColumn id="12" xr3:uid="{86D01750-EDB0-4EF8-A84D-60E6987006DA}" name="02044230" dataDxfId="19"/>
    <tableColumn id="13" xr3:uid="{C1C3E07F-8982-4F34-B10E-58FD77AC43DF}" name="02044250" dataDxfId="18"/>
    <tableColumn id="14" xr3:uid="{013D39A2-B270-468E-83A6-2DA04E7E4574}" name="02044290" dataDxfId="17"/>
    <tableColumn id="15" xr3:uid="{8D3B9A7A-924D-44F2-AEF0-4C5801CB5CA4}" name="02044310" dataDxfId="16"/>
    <tableColumn id="16" xr3:uid="{AD03C02C-3870-4A34-A69B-CDDCF5A2AA75}" name="02044390" dataDxfId="15"/>
    <tableColumn id="17" xr3:uid="{EC617106-B95B-4EA1-A194-2EB3535911A5}" name="02109921" dataDxfId="14"/>
    <tableColumn id="18" xr3:uid="{70074EBA-3EC8-4FDC-A25C-F106CEC490D1}" name="02109929" dataDxfId="13"/>
    <tableColumn id="19" xr3:uid="{2458D67F-D7D2-449E-8453-355A44C40E3B}" name="16029091" dataDxfId="12"/>
    <tableColumn id="20" xr3:uid="{E43634BD-1CF6-4C32-8739-A6B2D70A28AD}" name="Totalt per land" dataDxfId="11">
      <calculatedColumnFormula>SUM(Tabell7[[#This Row],[02041000]:[16029091]])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87F3520-3690-4D8F-8007-B7B3423BDFD8}" name="Tabell69" displayName="Tabell69" ref="A28:I33" totalsRowShown="0" headerRowDxfId="10" dataDxfId="9">
  <autoFilter ref="A28:I33" xr:uid="{818373C4-4DBC-4A1C-AB76-41CE4AB785A5}"/>
  <tableColumns count="9">
    <tableColumn id="1" xr3:uid="{B7C324CF-D3A9-411A-B10E-1BDA0DE640C1}" name="Totalt per kategori" dataDxfId="8"/>
    <tableColumn id="2" xr3:uid="{4BB45F9D-EA2F-488D-9688-19D27FE36558}" name="02042290" dataDxfId="7"/>
    <tableColumn id="3" xr3:uid="{02C4C81A-0F06-4B19-A2E0-B9BC13273B3B}" name="02042300" dataDxfId="6"/>
    <tableColumn id="4" xr3:uid="{F0176A15-9037-4318-B5A5-1641D6E6F5EC}" name="02043000" dataDxfId="5"/>
    <tableColumn id="5" xr3:uid="{E5834CC7-D962-4535-A5D3-4C2805D238CB}" name="02044230" dataDxfId="4"/>
    <tableColumn id="6" xr3:uid="{D2E1BAF2-9F7C-46E8-828C-BBA53850A4CC}" name="02044290" dataDxfId="3"/>
    <tableColumn id="7" xr3:uid="{90403477-E882-4D5F-ACC3-5121AC087D95}" name="02044310" dataDxfId="2"/>
    <tableColumn id="8" xr3:uid="{CBEAE4FE-A978-4485-9E91-F312982D8A31}" name="16029091" dataDxfId="1"/>
    <tableColumn id="9" xr3:uid="{39EEFE65-9A69-4945-9533-5F93A4C07D47}" name="Totalt per la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A40" zoomScaleNormal="100" workbookViewId="0">
      <selection activeCell="N21" sqref="N21"/>
    </sheetView>
  </sheetViews>
  <sheetFormatPr defaultRowHeight="14" x14ac:dyDescent="0.3"/>
  <cols>
    <col min="1" max="1" width="11.08203125" customWidth="1"/>
    <col min="2" max="2" width="13.25" customWidth="1"/>
    <col min="3" max="3" width="10.25" customWidth="1"/>
    <col min="4" max="4" width="8.83203125" customWidth="1"/>
    <col min="5" max="5" width="18.83203125" customWidth="1"/>
    <col min="6" max="6" width="19.75" customWidth="1"/>
    <col min="7" max="7" width="19.58203125" customWidth="1"/>
    <col min="8" max="8" width="11.33203125" customWidth="1"/>
    <col min="9" max="9" width="13" customWidth="1"/>
  </cols>
  <sheetData>
    <row r="1" spans="1:9" ht="18" x14ac:dyDescent="0.4">
      <c r="A1" s="108" t="s">
        <v>38</v>
      </c>
    </row>
    <row r="2" spans="1:9" ht="15.5" x14ac:dyDescent="0.35">
      <c r="A2" s="1"/>
    </row>
    <row r="3" spans="1:9" x14ac:dyDescent="0.3">
      <c r="A3" s="141" t="s">
        <v>96</v>
      </c>
    </row>
    <row r="4" spans="1:9" x14ac:dyDescent="0.3">
      <c r="A4" s="140" t="s">
        <v>32</v>
      </c>
    </row>
    <row r="5" spans="1:9" x14ac:dyDescent="0.3">
      <c r="A5" s="140" t="s">
        <v>33</v>
      </c>
    </row>
    <row r="6" spans="1:9" x14ac:dyDescent="0.3">
      <c r="A6" s="140" t="s">
        <v>31</v>
      </c>
    </row>
    <row r="7" spans="1:9" x14ac:dyDescent="0.3">
      <c r="A7" s="140" t="s">
        <v>116</v>
      </c>
    </row>
    <row r="8" spans="1:9" x14ac:dyDescent="0.3">
      <c r="A8" s="140" t="s">
        <v>118</v>
      </c>
    </row>
    <row r="9" spans="1:9" x14ac:dyDescent="0.3">
      <c r="A9" s="140" t="s">
        <v>117</v>
      </c>
    </row>
    <row r="10" spans="1:9" ht="15" thickBot="1" x14ac:dyDescent="0.4">
      <c r="A10" s="8"/>
      <c r="B10" s="9"/>
      <c r="C10" s="9"/>
      <c r="D10" s="9"/>
      <c r="E10" s="9"/>
      <c r="F10" s="9"/>
      <c r="G10" s="9"/>
      <c r="H10" s="9"/>
      <c r="I10" s="9"/>
    </row>
    <row r="11" spans="1:9" ht="31" x14ac:dyDescent="0.3">
      <c r="A11" s="23" t="s">
        <v>9</v>
      </c>
      <c r="B11" s="23" t="s">
        <v>0</v>
      </c>
      <c r="C11" s="23" t="s">
        <v>1</v>
      </c>
      <c r="D11" s="23" t="s">
        <v>2</v>
      </c>
      <c r="E11" s="23" t="s">
        <v>3</v>
      </c>
      <c r="F11" s="6" t="s">
        <v>115</v>
      </c>
      <c r="G11" s="24" t="s">
        <v>4</v>
      </c>
      <c r="H11" s="6" t="s">
        <v>5</v>
      </c>
      <c r="I11" s="25" t="s">
        <v>6</v>
      </c>
    </row>
    <row r="12" spans="1:9" ht="15.5" x14ac:dyDescent="0.35">
      <c r="A12" s="26">
        <v>1994</v>
      </c>
      <c r="B12" s="27">
        <v>4090</v>
      </c>
      <c r="C12" s="28">
        <v>1717</v>
      </c>
      <c r="D12" s="28">
        <v>75</v>
      </c>
      <c r="E12" s="28">
        <f>B12+C12+H12-D12</f>
        <v>6158</v>
      </c>
      <c r="F12" s="29">
        <f>B12/E12</f>
        <v>0.66417668074050018</v>
      </c>
      <c r="G12" s="30">
        <f t="shared" ref="G12:G15" si="0">E12/I12*1000</f>
        <v>0.69847253652037045</v>
      </c>
      <c r="H12" s="128">
        <v>426</v>
      </c>
      <c r="I12" s="137">
        <v>8816381</v>
      </c>
    </row>
    <row r="13" spans="1:9" ht="15.5" x14ac:dyDescent="0.35">
      <c r="A13" s="31">
        <v>1995</v>
      </c>
      <c r="B13" s="32">
        <v>3490</v>
      </c>
      <c r="C13" s="33">
        <v>3055</v>
      </c>
      <c r="D13" s="33">
        <v>695.33333333333337</v>
      </c>
      <c r="E13" s="33">
        <f t="shared" ref="E13:E36" si="1">B13+C13+H13-D13</f>
        <v>6275.666666666667</v>
      </c>
      <c r="F13" s="34">
        <f>B13/E13</f>
        <v>0.5561162160726616</v>
      </c>
      <c r="G13" s="30">
        <f t="shared" si="0"/>
        <v>0.71011819034109513</v>
      </c>
      <c r="H13" s="128">
        <v>426</v>
      </c>
      <c r="I13" s="119">
        <v>8837496</v>
      </c>
    </row>
    <row r="14" spans="1:9" ht="15.5" x14ac:dyDescent="0.35">
      <c r="A14" s="35">
        <v>1996</v>
      </c>
      <c r="B14" s="32">
        <v>3650</v>
      </c>
      <c r="C14" s="36">
        <v>3232.666666666667</v>
      </c>
      <c r="D14" s="36">
        <v>182.66666666666669</v>
      </c>
      <c r="E14" s="33">
        <f t="shared" si="1"/>
        <v>7126</v>
      </c>
      <c r="F14" s="34">
        <f t="shared" ref="F14:F38" si="2">B14/E14</f>
        <v>0.51220881279820374</v>
      </c>
      <c r="G14" s="30">
        <f t="shared" si="0"/>
        <v>0.80569854776398298</v>
      </c>
      <c r="H14" s="128">
        <v>426</v>
      </c>
      <c r="I14" s="119">
        <v>8844499</v>
      </c>
    </row>
    <row r="15" spans="1:9" ht="15.5" x14ac:dyDescent="0.35">
      <c r="A15" s="35">
        <v>1997</v>
      </c>
      <c r="B15" s="32">
        <v>3513</v>
      </c>
      <c r="C15" s="36">
        <v>3559.3333333333335</v>
      </c>
      <c r="D15" s="36">
        <v>160.00000000000003</v>
      </c>
      <c r="E15" s="33">
        <f t="shared" si="1"/>
        <v>7338.3333333333339</v>
      </c>
      <c r="F15" s="34">
        <f t="shared" si="2"/>
        <v>0.47871905518964336</v>
      </c>
      <c r="G15" s="30">
        <f t="shared" si="0"/>
        <v>0.82941278968461407</v>
      </c>
      <c r="H15" s="128">
        <v>426</v>
      </c>
      <c r="I15" s="119">
        <v>8847625</v>
      </c>
    </row>
    <row r="16" spans="1:9" ht="15.5" x14ac:dyDescent="0.35">
      <c r="A16" s="35">
        <v>1998</v>
      </c>
      <c r="B16" s="32">
        <v>3489</v>
      </c>
      <c r="C16" s="36">
        <v>3766</v>
      </c>
      <c r="D16" s="36">
        <v>68.333333333333329</v>
      </c>
      <c r="E16" s="33">
        <f t="shared" si="1"/>
        <v>7612.666666666667</v>
      </c>
      <c r="F16" s="34">
        <f t="shared" si="2"/>
        <v>0.45831508888694278</v>
      </c>
      <c r="G16" s="30">
        <f>E16/I16*1000</f>
        <v>0.86009376219616385</v>
      </c>
      <c r="H16" s="128">
        <v>426</v>
      </c>
      <c r="I16" s="119">
        <v>8850973</v>
      </c>
    </row>
    <row r="17" spans="1:9" ht="15.5" x14ac:dyDescent="0.35">
      <c r="A17" s="35">
        <v>1999</v>
      </c>
      <c r="B17" s="32">
        <v>3661</v>
      </c>
      <c r="C17" s="36">
        <v>4447</v>
      </c>
      <c r="D17" s="36">
        <v>106.33333333333334</v>
      </c>
      <c r="E17" s="33">
        <f t="shared" si="1"/>
        <v>8427.6666666666661</v>
      </c>
      <c r="F17" s="34">
        <f t="shared" si="2"/>
        <v>0.43440256298698732</v>
      </c>
      <c r="G17" s="30">
        <f t="shared" ref="G17:G38" si="3">E17/I17*1000</f>
        <v>0.95143221349351614</v>
      </c>
      <c r="H17" s="128">
        <v>426</v>
      </c>
      <c r="I17" s="119">
        <v>8857874</v>
      </c>
    </row>
    <row r="18" spans="1:9" ht="15.5" x14ac:dyDescent="0.35">
      <c r="A18" s="35">
        <v>2000</v>
      </c>
      <c r="B18" s="32">
        <v>3917</v>
      </c>
      <c r="C18" s="36">
        <v>4278.666666666667</v>
      </c>
      <c r="D18" s="36">
        <v>227</v>
      </c>
      <c r="E18" s="33">
        <f t="shared" si="1"/>
        <v>8394.6666666666679</v>
      </c>
      <c r="F18" s="34">
        <f t="shared" si="2"/>
        <v>0.4666057814485387</v>
      </c>
      <c r="G18" s="30">
        <f t="shared" si="3"/>
        <v>0.94618615107937332</v>
      </c>
      <c r="H18" s="128">
        <v>426</v>
      </c>
      <c r="I18" s="119">
        <v>8872109</v>
      </c>
    </row>
    <row r="19" spans="1:9" ht="15.5" x14ac:dyDescent="0.35">
      <c r="A19" s="35">
        <v>2001</v>
      </c>
      <c r="B19" s="32">
        <v>3843</v>
      </c>
      <c r="C19" s="36">
        <v>5168.3333333333339</v>
      </c>
      <c r="D19" s="36">
        <v>153.33333333333334</v>
      </c>
      <c r="E19" s="33">
        <f t="shared" si="1"/>
        <v>9284</v>
      </c>
      <c r="F19" s="34">
        <f t="shared" si="2"/>
        <v>0.41393795777682035</v>
      </c>
      <c r="G19" s="30">
        <f t="shared" si="3"/>
        <v>1.0436198004487431</v>
      </c>
      <c r="H19" s="128">
        <v>426</v>
      </c>
      <c r="I19" s="119">
        <v>8895960</v>
      </c>
    </row>
    <row r="20" spans="1:9" ht="15.5" x14ac:dyDescent="0.35">
      <c r="A20" s="37">
        <v>2002</v>
      </c>
      <c r="B20" s="32">
        <v>3856</v>
      </c>
      <c r="C20" s="38">
        <v>4842.666666666667</v>
      </c>
      <c r="D20" s="38">
        <v>166.66666666666666</v>
      </c>
      <c r="E20" s="33">
        <f t="shared" si="1"/>
        <v>8958.0000000000018</v>
      </c>
      <c r="F20" s="34">
        <f t="shared" si="2"/>
        <v>0.43045322616655496</v>
      </c>
      <c r="G20" s="30">
        <f t="shared" si="3"/>
        <v>1.0037022022960782</v>
      </c>
      <c r="H20" s="128">
        <v>426</v>
      </c>
      <c r="I20" s="119">
        <v>8924958</v>
      </c>
    </row>
    <row r="21" spans="1:9" ht="15.5" x14ac:dyDescent="0.35">
      <c r="A21" s="37">
        <v>2003</v>
      </c>
      <c r="B21" s="32">
        <v>3749</v>
      </c>
      <c r="C21" s="38">
        <v>5797.666666666667</v>
      </c>
      <c r="D21" s="38">
        <v>181.33333333333334</v>
      </c>
      <c r="E21" s="33">
        <f t="shared" si="1"/>
        <v>9791.3333333333339</v>
      </c>
      <c r="F21" s="34">
        <f t="shared" si="2"/>
        <v>0.38288963028528628</v>
      </c>
      <c r="G21" s="30">
        <f t="shared" si="3"/>
        <v>1.0929987761345834</v>
      </c>
      <c r="H21" s="128">
        <v>426</v>
      </c>
      <c r="I21" s="119">
        <v>8958229</v>
      </c>
    </row>
    <row r="22" spans="1:9" ht="15.5" x14ac:dyDescent="0.35">
      <c r="A22" s="37">
        <v>2004</v>
      </c>
      <c r="B22" s="32">
        <v>3802</v>
      </c>
      <c r="C22" s="38">
        <v>4940.0000000000009</v>
      </c>
      <c r="D22" s="38">
        <v>245.00000000000003</v>
      </c>
      <c r="E22" s="33">
        <f t="shared" si="1"/>
        <v>8923</v>
      </c>
      <c r="F22" s="34">
        <f t="shared" si="2"/>
        <v>0.42608988008517312</v>
      </c>
      <c r="G22" s="30">
        <f t="shared" si="3"/>
        <v>0.99215758526878939</v>
      </c>
      <c r="H22" s="128">
        <v>426</v>
      </c>
      <c r="I22" s="119">
        <v>8993531</v>
      </c>
    </row>
    <row r="23" spans="1:9" ht="15.5" x14ac:dyDescent="0.35">
      <c r="A23" s="37">
        <v>2005</v>
      </c>
      <c r="B23" s="32">
        <v>4067</v>
      </c>
      <c r="C23" s="38">
        <v>6573</v>
      </c>
      <c r="D23" s="38">
        <v>474.66666666666669</v>
      </c>
      <c r="E23" s="33">
        <f t="shared" si="1"/>
        <v>10591.333333333334</v>
      </c>
      <c r="F23" s="34">
        <f t="shared" si="2"/>
        <v>0.38399320198904763</v>
      </c>
      <c r="G23" s="30">
        <f t="shared" si="3"/>
        <v>1.1729607265253916</v>
      </c>
      <c r="H23" s="128">
        <v>426</v>
      </c>
      <c r="I23" s="119">
        <v>9029572</v>
      </c>
    </row>
    <row r="24" spans="1:9" ht="15.5" x14ac:dyDescent="0.35">
      <c r="A24" s="37">
        <v>2006</v>
      </c>
      <c r="B24" s="32">
        <v>4205</v>
      </c>
      <c r="C24" s="38">
        <v>7619.0000000000009</v>
      </c>
      <c r="D24" s="38">
        <v>390.66666666666674</v>
      </c>
      <c r="E24" s="33">
        <f t="shared" si="1"/>
        <v>11859.333333333334</v>
      </c>
      <c r="F24" s="34">
        <f t="shared" si="2"/>
        <v>0.35457305076170664</v>
      </c>
      <c r="G24" s="30">
        <f t="shared" si="3"/>
        <v>1.3060214866193918</v>
      </c>
      <c r="H24" s="128">
        <v>426</v>
      </c>
      <c r="I24" s="119">
        <v>9080504</v>
      </c>
    </row>
    <row r="25" spans="1:9" ht="15.5" x14ac:dyDescent="0.35">
      <c r="A25" s="37">
        <v>2007</v>
      </c>
      <c r="B25" s="32">
        <v>4603</v>
      </c>
      <c r="C25" s="38">
        <v>7673.333333333333</v>
      </c>
      <c r="D25" s="38">
        <v>492.66666666666674</v>
      </c>
      <c r="E25" s="33">
        <f t="shared" si="1"/>
        <v>12209.666666666666</v>
      </c>
      <c r="F25" s="34">
        <f t="shared" si="2"/>
        <v>0.37699636899724265</v>
      </c>
      <c r="G25" s="30">
        <f t="shared" si="3"/>
        <v>1.3346681107565017</v>
      </c>
      <c r="H25" s="128">
        <v>426</v>
      </c>
      <c r="I25" s="119">
        <v>9148092</v>
      </c>
    </row>
    <row r="26" spans="1:9" ht="15.5" x14ac:dyDescent="0.35">
      <c r="A26" s="37">
        <v>2008</v>
      </c>
      <c r="B26" s="32">
        <v>4630</v>
      </c>
      <c r="C26" s="38">
        <v>8530.6666666666679</v>
      </c>
      <c r="D26" s="38">
        <v>495.00000000000006</v>
      </c>
      <c r="E26" s="33">
        <f t="shared" si="1"/>
        <v>13091.666666666668</v>
      </c>
      <c r="F26" s="34">
        <f t="shared" si="2"/>
        <v>0.35366008911521318</v>
      </c>
      <c r="G26" s="30">
        <f t="shared" si="3"/>
        <v>1.4199763685562314</v>
      </c>
      <c r="H26" s="128">
        <v>426</v>
      </c>
      <c r="I26" s="119">
        <v>9219637</v>
      </c>
    </row>
    <row r="27" spans="1:9" ht="15.5" x14ac:dyDescent="0.35">
      <c r="A27" s="37">
        <v>2009</v>
      </c>
      <c r="B27" s="32">
        <v>5063</v>
      </c>
      <c r="C27" s="38">
        <v>9768</v>
      </c>
      <c r="D27" s="38">
        <v>245.66666666666669</v>
      </c>
      <c r="E27" s="33">
        <f t="shared" si="1"/>
        <v>15011.333333333334</v>
      </c>
      <c r="F27" s="34">
        <f t="shared" si="2"/>
        <v>0.33727850068836879</v>
      </c>
      <c r="G27" s="30">
        <f t="shared" si="3"/>
        <v>1.61437964377466</v>
      </c>
      <c r="H27" s="128">
        <v>426</v>
      </c>
      <c r="I27" s="119">
        <v>9298515</v>
      </c>
    </row>
    <row r="28" spans="1:9" ht="15.5" x14ac:dyDescent="0.35">
      <c r="A28" s="37">
        <v>2010</v>
      </c>
      <c r="B28" s="32">
        <v>4993</v>
      </c>
      <c r="C28" s="38">
        <v>8205</v>
      </c>
      <c r="D28" s="38">
        <v>226.33333333333334</v>
      </c>
      <c r="E28" s="33">
        <f t="shared" si="1"/>
        <v>13436.666666666666</v>
      </c>
      <c r="F28" s="34">
        <f t="shared" si="2"/>
        <v>0.3715951376829571</v>
      </c>
      <c r="G28" s="30">
        <f t="shared" si="3"/>
        <v>1.432766702715091</v>
      </c>
      <c r="H28" s="128">
        <v>465</v>
      </c>
      <c r="I28" s="119">
        <v>9378126</v>
      </c>
    </row>
    <row r="29" spans="1:9" ht="15.5" x14ac:dyDescent="0.35">
      <c r="A29" s="31">
        <v>2011</v>
      </c>
      <c r="B29" s="39">
        <v>5068</v>
      </c>
      <c r="C29" s="40">
        <v>9366.6666666666679</v>
      </c>
      <c r="D29" s="40">
        <v>201.666666666667</v>
      </c>
      <c r="E29" s="33">
        <f t="shared" si="1"/>
        <v>14728</v>
      </c>
      <c r="F29" s="34">
        <f t="shared" si="2"/>
        <v>0.344106463878327</v>
      </c>
      <c r="G29" s="30">
        <f t="shared" si="3"/>
        <v>1.5586484058856758</v>
      </c>
      <c r="H29" s="128">
        <v>495</v>
      </c>
      <c r="I29" s="119">
        <v>9449212.5</v>
      </c>
    </row>
    <row r="30" spans="1:9" ht="15.5" x14ac:dyDescent="0.35">
      <c r="A30" s="31">
        <v>2012</v>
      </c>
      <c r="B30" s="39">
        <v>5030.1260000000002</v>
      </c>
      <c r="C30" s="40">
        <v>9897.2999999999993</v>
      </c>
      <c r="D30" s="40">
        <v>196.3</v>
      </c>
      <c r="E30" s="33">
        <f t="shared" si="1"/>
        <v>15218.126</v>
      </c>
      <c r="F30" s="34">
        <f t="shared" si="2"/>
        <v>0.33053517890441964</v>
      </c>
      <c r="G30" s="30">
        <f t="shared" si="3"/>
        <v>1.5986477682250955</v>
      </c>
      <c r="H30" s="128">
        <v>487</v>
      </c>
      <c r="I30" s="119">
        <v>9519374</v>
      </c>
    </row>
    <row r="31" spans="1:9" ht="15.5" x14ac:dyDescent="0.35">
      <c r="A31" s="31">
        <v>2013</v>
      </c>
      <c r="B31" s="39">
        <v>4890</v>
      </c>
      <c r="C31" s="40">
        <v>10720.7</v>
      </c>
      <c r="D31" s="40">
        <v>204.3</v>
      </c>
      <c r="E31" s="33">
        <f t="shared" si="1"/>
        <v>15880.400000000001</v>
      </c>
      <c r="F31" s="34">
        <f t="shared" si="2"/>
        <v>0.30792675247474871</v>
      </c>
      <c r="G31" s="30">
        <f t="shared" si="3"/>
        <v>1.6541431152948816</v>
      </c>
      <c r="H31" s="128">
        <v>474</v>
      </c>
      <c r="I31" s="119">
        <v>9600378.5</v>
      </c>
    </row>
    <row r="32" spans="1:9" ht="15.5" x14ac:dyDescent="0.35">
      <c r="A32" s="31">
        <v>2014</v>
      </c>
      <c r="B32" s="39">
        <v>5090</v>
      </c>
      <c r="C32" s="41">
        <v>11535.7</v>
      </c>
      <c r="D32" s="41">
        <v>370.3</v>
      </c>
      <c r="E32" s="33">
        <f t="shared" si="1"/>
        <v>16720.400000000001</v>
      </c>
      <c r="F32" s="34">
        <f t="shared" si="2"/>
        <v>0.30441855458003392</v>
      </c>
      <c r="G32" s="30">
        <f t="shared" si="3"/>
        <v>1.7244442216746834</v>
      </c>
      <c r="H32" s="128">
        <v>465</v>
      </c>
      <c r="I32" s="138">
        <v>9696109.5</v>
      </c>
    </row>
    <row r="33" spans="1:19" ht="15.5" x14ac:dyDescent="0.35">
      <c r="A33" s="31">
        <v>2015</v>
      </c>
      <c r="B33" s="39">
        <v>5120</v>
      </c>
      <c r="C33" s="33">
        <v>12171</v>
      </c>
      <c r="D33" s="33">
        <v>524.70000000000005</v>
      </c>
      <c r="E33" s="33">
        <f t="shared" si="1"/>
        <v>17242.3</v>
      </c>
      <c r="F33" s="34">
        <f t="shared" si="2"/>
        <v>0.29694414318275403</v>
      </c>
      <c r="G33" s="30">
        <f t="shared" si="3"/>
        <v>1.7595645189304501</v>
      </c>
      <c r="H33" s="128">
        <v>476</v>
      </c>
      <c r="I33" s="138">
        <v>9799186</v>
      </c>
      <c r="M33" s="13"/>
    </row>
    <row r="34" spans="1:19" ht="15.5" x14ac:dyDescent="0.35">
      <c r="A34" s="31">
        <v>2016</v>
      </c>
      <c r="B34" s="39">
        <v>5040</v>
      </c>
      <c r="C34" s="33">
        <v>13259.3</v>
      </c>
      <c r="D34" s="33">
        <v>296.7</v>
      </c>
      <c r="E34" s="33">
        <f t="shared" si="1"/>
        <v>18469.599999999999</v>
      </c>
      <c r="F34" s="34">
        <f t="shared" si="2"/>
        <v>0.27288084203231255</v>
      </c>
      <c r="G34" s="30">
        <f t="shared" si="3"/>
        <v>1.8612760043877483</v>
      </c>
      <c r="H34" s="128">
        <v>467</v>
      </c>
      <c r="I34" s="138">
        <v>9923085</v>
      </c>
    </row>
    <row r="35" spans="1:19" ht="15.5" x14ac:dyDescent="0.35">
      <c r="A35" s="31">
        <v>2017</v>
      </c>
      <c r="B35" s="39">
        <v>5260</v>
      </c>
      <c r="C35" s="33">
        <v>13680.7</v>
      </c>
      <c r="D35" s="33">
        <v>243</v>
      </c>
      <c r="E35" s="33">
        <f t="shared" si="1"/>
        <v>19151.7</v>
      </c>
      <c r="F35" s="34">
        <f t="shared" si="2"/>
        <v>0.27464924784744954</v>
      </c>
      <c r="G35" s="30">
        <f t="shared" si="3"/>
        <v>1.9041833381845099</v>
      </c>
      <c r="H35" s="128">
        <v>454</v>
      </c>
      <c r="I35" s="138">
        <v>10057697.5</v>
      </c>
    </row>
    <row r="36" spans="1:19" ht="15.5" x14ac:dyDescent="0.35">
      <c r="A36" s="31">
        <v>2018</v>
      </c>
      <c r="B36" s="39">
        <v>5600</v>
      </c>
      <c r="C36" s="33">
        <v>13104.7</v>
      </c>
      <c r="D36" s="33">
        <v>196.7</v>
      </c>
      <c r="E36" s="33">
        <f t="shared" si="1"/>
        <v>18911</v>
      </c>
      <c r="F36" s="34">
        <f t="shared" si="2"/>
        <v>0.29612394902437733</v>
      </c>
      <c r="G36" s="30">
        <f t="shared" si="3"/>
        <v>1.8585359412851632</v>
      </c>
      <c r="H36" s="128">
        <v>403</v>
      </c>
      <c r="I36" s="138">
        <v>10175213.5</v>
      </c>
    </row>
    <row r="37" spans="1:19" ht="15.5" x14ac:dyDescent="0.35">
      <c r="A37" s="31">
        <v>2019</v>
      </c>
      <c r="B37" s="39">
        <v>5090</v>
      </c>
      <c r="C37" s="33">
        <v>11925</v>
      </c>
      <c r="D37" s="33">
        <v>158</v>
      </c>
      <c r="E37" s="33">
        <f>B37+C37+H37-D37</f>
        <v>17301</v>
      </c>
      <c r="F37" s="34">
        <f t="shared" si="2"/>
        <v>0.29420264724582396</v>
      </c>
      <c r="G37" s="30">
        <f t="shared" si="3"/>
        <v>1.683158886754957</v>
      </c>
      <c r="H37" s="128">
        <v>444</v>
      </c>
      <c r="I37" s="138">
        <v>10278887</v>
      </c>
      <c r="L37" s="142"/>
      <c r="M37" s="142"/>
      <c r="N37" s="142"/>
      <c r="O37" s="142"/>
      <c r="P37" s="142"/>
      <c r="Q37" s="142"/>
      <c r="R37" s="142"/>
      <c r="S37" s="142"/>
    </row>
    <row r="38" spans="1:19" ht="15.5" x14ac:dyDescent="0.35">
      <c r="A38" s="31">
        <v>2020</v>
      </c>
      <c r="B38" s="39">
        <v>4860</v>
      </c>
      <c r="C38" s="33">
        <v>12153</v>
      </c>
      <c r="D38" s="33">
        <v>147.69999999999999</v>
      </c>
      <c r="E38" s="33">
        <f t="shared" ref="E38" si="4">B38+C38+H38-D38</f>
        <v>17288.3</v>
      </c>
      <c r="F38" s="34">
        <f t="shared" si="2"/>
        <v>0.28111497371054411</v>
      </c>
      <c r="G38" s="30">
        <f t="shared" si="3"/>
        <v>1.6698118364887735</v>
      </c>
      <c r="H38" s="128">
        <v>423</v>
      </c>
      <c r="I38" s="138">
        <v>10353442</v>
      </c>
    </row>
    <row r="39" spans="1:19" ht="15.5" x14ac:dyDescent="0.35">
      <c r="A39" s="31">
        <v>2021</v>
      </c>
      <c r="B39" s="39">
        <v>4720</v>
      </c>
      <c r="C39" s="33">
        <v>10504</v>
      </c>
      <c r="D39" s="33">
        <v>158.69999999999999</v>
      </c>
      <c r="E39" s="33">
        <f t="shared" ref="E39" si="5">B39+C39+H39-D39</f>
        <v>15520.3</v>
      </c>
      <c r="F39" s="34">
        <f t="shared" ref="F39" si="6">B39/E39</f>
        <v>0.30411783277385102</v>
      </c>
      <c r="G39" s="30">
        <f t="shared" ref="G39" si="7">E39/I39*1000</f>
        <v>1.4900712719379832</v>
      </c>
      <c r="H39" s="128">
        <v>455</v>
      </c>
      <c r="I39" s="138">
        <v>10415810.5</v>
      </c>
    </row>
    <row r="40" spans="1:19" ht="15.5" x14ac:dyDescent="0.35">
      <c r="A40" s="31">
        <v>2022</v>
      </c>
      <c r="B40" s="39">
        <v>4670</v>
      </c>
      <c r="C40" s="33">
        <v>11629.3</v>
      </c>
      <c r="D40" s="33">
        <v>203.3</v>
      </c>
      <c r="E40" s="33">
        <f>B40+C40+H40-D40</f>
        <v>16520</v>
      </c>
      <c r="F40" s="34">
        <f>B40/E40</f>
        <v>0.28268765133171914</v>
      </c>
      <c r="G40" s="30">
        <f>E40/I40*1000</f>
        <v>1.5752925471784385</v>
      </c>
      <c r="H40" s="128">
        <v>424</v>
      </c>
      <c r="I40" s="138">
        <v>10486941</v>
      </c>
    </row>
    <row r="41" spans="1:19" ht="15.5" x14ac:dyDescent="0.35">
      <c r="A41" s="31">
        <v>2023</v>
      </c>
      <c r="B41" s="39">
        <v>4730</v>
      </c>
      <c r="C41" s="33">
        <v>11726.7</v>
      </c>
      <c r="D41" s="33">
        <v>211.7</v>
      </c>
      <c r="E41" s="33">
        <f>B41+C41+H41-D41</f>
        <v>16638</v>
      </c>
      <c r="F41" s="34">
        <f>B41/E41</f>
        <v>0.28428897704050965</v>
      </c>
      <c r="G41" s="30">
        <f>E41/I41*1000</f>
        <v>1.579062530563017</v>
      </c>
      <c r="H41" s="128">
        <v>393</v>
      </c>
      <c r="I41" s="138">
        <v>10536631.5</v>
      </c>
    </row>
    <row r="42" spans="1:19" ht="15.5" x14ac:dyDescent="0.35">
      <c r="A42" s="31">
        <v>2024</v>
      </c>
      <c r="B42" s="39">
        <v>4170</v>
      </c>
      <c r="C42" s="33">
        <v>12089</v>
      </c>
      <c r="D42" s="33">
        <v>176.3</v>
      </c>
      <c r="E42" s="33">
        <f>B42+C42+H42-D42</f>
        <v>16491.7</v>
      </c>
      <c r="F42" s="34">
        <f>B42/E42</f>
        <v>0.25285446618602081</v>
      </c>
      <c r="G42" s="30">
        <f>E42/I42*1000</f>
        <v>1.5602795479175231</v>
      </c>
      <c r="H42" s="128">
        <v>409</v>
      </c>
      <c r="I42" s="139">
        <v>10569708.5</v>
      </c>
    </row>
    <row r="43" spans="1:19" ht="14.5" x14ac:dyDescent="0.3">
      <c r="A43" s="3" t="s">
        <v>7</v>
      </c>
      <c r="B43" s="21"/>
      <c r="C43" s="21"/>
      <c r="D43" s="21"/>
      <c r="E43" s="21"/>
      <c r="F43" s="21"/>
      <c r="G43" s="21"/>
      <c r="H43" s="21"/>
      <c r="I43" s="21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3E09-0775-4772-A219-653D6A40402B}">
  <dimension ref="A1:O24"/>
  <sheetViews>
    <sheetView zoomScaleNormal="100" workbookViewId="0">
      <selection activeCell="K8" sqref="K8"/>
    </sheetView>
  </sheetViews>
  <sheetFormatPr defaultRowHeight="14" x14ac:dyDescent="0.3"/>
  <cols>
    <col min="1" max="1" width="22.5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19.164062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8" t="s">
        <v>38</v>
      </c>
    </row>
    <row r="2" spans="1:15" ht="18" x14ac:dyDescent="0.4">
      <c r="A2" s="108"/>
    </row>
    <row r="3" spans="1:15" ht="15.5" x14ac:dyDescent="0.35">
      <c r="A3" s="1" t="s">
        <v>8</v>
      </c>
    </row>
    <row r="4" spans="1:15" ht="14.5" thickBot="1" x14ac:dyDescent="0.35">
      <c r="B4" s="2"/>
      <c r="C4" s="2"/>
      <c r="D4" s="2"/>
      <c r="E4" s="2"/>
      <c r="F4" s="2"/>
      <c r="G4" s="2"/>
      <c r="H4" s="2"/>
      <c r="I4" s="2"/>
    </row>
    <row r="5" spans="1:15" s="4" customFormat="1" ht="31" x14ac:dyDescent="0.3">
      <c r="A5" s="6" t="s">
        <v>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115</v>
      </c>
      <c r="G5" s="6" t="s">
        <v>4</v>
      </c>
      <c r="H5" s="6" t="s">
        <v>5</v>
      </c>
      <c r="I5" s="7" t="s">
        <v>6</v>
      </c>
      <c r="K5" s="5"/>
      <c r="L5" s="5"/>
      <c r="M5" s="5"/>
      <c r="N5" s="5"/>
      <c r="O5" s="5"/>
    </row>
    <row r="6" spans="1:15" ht="15.5" x14ac:dyDescent="0.35">
      <c r="A6" s="31">
        <v>2019</v>
      </c>
      <c r="B6" s="39">
        <v>5090</v>
      </c>
      <c r="C6" s="40">
        <v>11925</v>
      </c>
      <c r="D6" s="40">
        <v>158</v>
      </c>
      <c r="E6" s="33">
        <f>B6+C6+Kvartalsbalans26[[#This Row],[Hemslakt]]-D6</f>
        <v>17301</v>
      </c>
      <c r="F6" s="34">
        <f>B6/E6</f>
        <v>0.29420264724582396</v>
      </c>
      <c r="G6" s="30">
        <f t="shared" ref="G6:G10" si="0">E6/I6*1000</f>
        <v>1.683158886754957</v>
      </c>
      <c r="H6" s="128">
        <v>444</v>
      </c>
      <c r="I6" s="119">
        <v>10278887</v>
      </c>
    </row>
    <row r="7" spans="1:15" ht="15.5" x14ac:dyDescent="0.35">
      <c r="A7" s="31">
        <v>2020</v>
      </c>
      <c r="B7" s="39">
        <v>4860</v>
      </c>
      <c r="C7" s="40">
        <v>12153</v>
      </c>
      <c r="D7" s="40">
        <v>147.69999999999999</v>
      </c>
      <c r="E7" s="33">
        <f>B7+C7+Kvartalsbalans26[[#This Row],[Hemslakt]]-D7</f>
        <v>17288.3</v>
      </c>
      <c r="F7" s="34">
        <f>B7/E7</f>
        <v>0.28111497371054411</v>
      </c>
      <c r="G7" s="30">
        <f t="shared" si="0"/>
        <v>1.6698118364887735</v>
      </c>
      <c r="H7" s="128">
        <v>423</v>
      </c>
      <c r="I7" s="119">
        <v>10353442</v>
      </c>
    </row>
    <row r="8" spans="1:15" ht="15.5" x14ac:dyDescent="0.35">
      <c r="A8" s="31">
        <v>2021</v>
      </c>
      <c r="B8" s="39">
        <v>4720</v>
      </c>
      <c r="C8" s="40">
        <v>10504</v>
      </c>
      <c r="D8" s="40">
        <v>158.69999999999999</v>
      </c>
      <c r="E8" s="33">
        <f>B8+C8+Kvartalsbalans26[[#This Row],[Hemslakt]]-D8</f>
        <v>15520.3</v>
      </c>
      <c r="F8" s="34">
        <f t="shared" ref="F8:F10" si="1">B8/E8</f>
        <v>0.30411783277385102</v>
      </c>
      <c r="G8" s="30">
        <f t="shared" si="0"/>
        <v>1.4900712719379832</v>
      </c>
      <c r="H8" s="128">
        <v>455</v>
      </c>
      <c r="I8" s="119">
        <v>10415810.5</v>
      </c>
    </row>
    <row r="9" spans="1:15" ht="15.5" x14ac:dyDescent="0.35">
      <c r="A9" s="31">
        <v>2022</v>
      </c>
      <c r="B9" s="39">
        <v>4670</v>
      </c>
      <c r="C9" s="40">
        <v>11604.3</v>
      </c>
      <c r="D9" s="40">
        <v>203.3</v>
      </c>
      <c r="E9" s="33">
        <f>B9+C9+Kvartalsbalans26[[#This Row],[Hemslakt]]-D9</f>
        <v>16495</v>
      </c>
      <c r="F9" s="34">
        <f t="shared" si="1"/>
        <v>0.28311609578660202</v>
      </c>
      <c r="G9" s="30">
        <f t="shared" si="0"/>
        <v>1.5729086298854928</v>
      </c>
      <c r="H9" s="128">
        <v>424</v>
      </c>
      <c r="I9" s="119">
        <v>10486941</v>
      </c>
    </row>
    <row r="10" spans="1:15" ht="15.5" x14ac:dyDescent="0.35">
      <c r="A10" s="31">
        <v>2023</v>
      </c>
      <c r="B10" s="39">
        <v>4730</v>
      </c>
      <c r="C10" s="40">
        <v>11726.7</v>
      </c>
      <c r="D10" s="40">
        <v>211.7</v>
      </c>
      <c r="E10" s="33">
        <f>B10+C10+Kvartalsbalans26[[#This Row],[Hemslakt]]-D10</f>
        <v>16638</v>
      </c>
      <c r="F10" s="34">
        <f t="shared" si="1"/>
        <v>0.28428897704050965</v>
      </c>
      <c r="G10" s="30">
        <f t="shared" si="0"/>
        <v>1.579062530563017</v>
      </c>
      <c r="H10" s="128">
        <v>393</v>
      </c>
      <c r="I10" s="119">
        <v>10536631.5</v>
      </c>
    </row>
    <row r="11" spans="1:15" ht="16" thickBot="1" x14ac:dyDescent="0.35">
      <c r="A11" s="72" t="s">
        <v>93</v>
      </c>
      <c r="B11" s="73">
        <f t="shared" ref="B11:H11" si="2">SUM(B10-B9)/B9</f>
        <v>1.284796573875803E-2</v>
      </c>
      <c r="C11" s="73">
        <f t="shared" si="2"/>
        <v>1.0547814172332796E-2</v>
      </c>
      <c r="D11" s="73">
        <f t="shared" si="2"/>
        <v>4.1318248893261078E-2</v>
      </c>
      <c r="E11" s="73">
        <f t="shared" si="2"/>
        <v>8.6692937253713253E-3</v>
      </c>
      <c r="F11" s="73">
        <f t="shared" si="2"/>
        <v>4.1427572340913023E-3</v>
      </c>
      <c r="G11" s="73">
        <f t="shared" si="2"/>
        <v>3.912433666265913E-3</v>
      </c>
      <c r="H11" s="73">
        <f t="shared" si="2"/>
        <v>-7.3113207547169809E-2</v>
      </c>
      <c r="I11" s="73">
        <f>SUM(I10-I9)/I9</f>
        <v>4.7383216898044915E-3</v>
      </c>
    </row>
    <row r="12" spans="1:15" ht="15.5" x14ac:dyDescent="0.35">
      <c r="A12" s="74" t="s">
        <v>27</v>
      </c>
      <c r="B12" s="75">
        <v>790</v>
      </c>
      <c r="C12" s="76">
        <v>3566.3</v>
      </c>
      <c r="D12" s="76">
        <v>84.3</v>
      </c>
      <c r="E12" s="76">
        <f>B12+C12+Kvartalsbalans26[[#This Row],[Hemslakt]]-D12</f>
        <v>4370.25</v>
      </c>
      <c r="F12" s="77">
        <f t="shared" ref="F12:F13" si="3">B12/E12</f>
        <v>0.18076769063554718</v>
      </c>
      <c r="G12" s="78">
        <f t="shared" ref="G12:G13" si="4">E12/I12*1000</f>
        <v>0.41504413794138295</v>
      </c>
      <c r="H12" s="75">
        <f>H10/4</f>
        <v>98.25</v>
      </c>
      <c r="I12" s="120">
        <v>10529603</v>
      </c>
    </row>
    <row r="13" spans="1:15" ht="15.5" x14ac:dyDescent="0.35">
      <c r="A13" s="74" t="s">
        <v>94</v>
      </c>
      <c r="B13" s="76">
        <v>720</v>
      </c>
      <c r="C13" s="76">
        <v>3947</v>
      </c>
      <c r="D13" s="76">
        <v>88.3</v>
      </c>
      <c r="E13" s="76">
        <f>B13+C13+Kvartalsbalans26[[#This Row],[Hemslakt]]-D13</f>
        <v>4680.95</v>
      </c>
      <c r="F13" s="77">
        <f t="shared" si="3"/>
        <v>0.15381493072987321</v>
      </c>
      <c r="G13" s="78">
        <f t="shared" si="4"/>
        <v>0.44372123714139039</v>
      </c>
      <c r="H13" s="75">
        <f>H22*0.25</f>
        <v>102.25</v>
      </c>
      <c r="I13" s="121">
        <v>10549303.5</v>
      </c>
    </row>
    <row r="14" spans="1:15" ht="16" thickBot="1" x14ac:dyDescent="0.35">
      <c r="A14" s="79" t="s">
        <v>95</v>
      </c>
      <c r="B14" s="80">
        <f t="shared" ref="B14:I14" si="5">SUM(B13-B12)/B12</f>
        <v>-8.8607594936708861E-2</v>
      </c>
      <c r="C14" s="80">
        <f t="shared" si="5"/>
        <v>0.10674929198328795</v>
      </c>
      <c r="D14" s="80">
        <f t="shared" si="5"/>
        <v>4.7449584816132859E-2</v>
      </c>
      <c r="E14" s="80">
        <f t="shared" si="5"/>
        <v>7.1094330987929708E-2</v>
      </c>
      <c r="F14" s="80">
        <f t="shared" si="5"/>
        <v>-0.14910164427566033</v>
      </c>
      <c r="G14" s="80">
        <f t="shared" si="5"/>
        <v>6.9094095250316553E-2</v>
      </c>
      <c r="H14" s="129">
        <f t="shared" si="5"/>
        <v>4.0712468193384227E-2</v>
      </c>
      <c r="I14" s="80">
        <f t="shared" si="5"/>
        <v>1.8709632262488909E-3</v>
      </c>
    </row>
    <row r="15" spans="1:15" ht="15.5" x14ac:dyDescent="0.35">
      <c r="A15" s="81" t="s">
        <v>28</v>
      </c>
      <c r="B15" s="82">
        <v>1750</v>
      </c>
      <c r="C15" s="83">
        <v>6322</v>
      </c>
      <c r="D15" s="83">
        <v>140</v>
      </c>
      <c r="E15" s="84">
        <f>B15+C15+Kvartalsbalans26[[#This Row],[Hemslakt]]-D15</f>
        <v>8128.5</v>
      </c>
      <c r="F15" s="85">
        <f t="shared" ref="F15:F16" si="6">B15/E15</f>
        <v>0.21529187426954544</v>
      </c>
      <c r="G15" s="86">
        <f t="shared" ref="G15:G16" si="7">E15/I15*1000</f>
        <v>0.77153155349067126</v>
      </c>
      <c r="H15" s="130">
        <f>H10/2</f>
        <v>196.5</v>
      </c>
      <c r="I15" s="122">
        <v>10535538</v>
      </c>
    </row>
    <row r="16" spans="1:15" ht="15.5" x14ac:dyDescent="0.35">
      <c r="A16" s="81" t="s">
        <v>97</v>
      </c>
      <c r="B16" s="83">
        <v>1560</v>
      </c>
      <c r="C16" s="87">
        <v>6922.7</v>
      </c>
      <c r="D16" s="83">
        <v>118</v>
      </c>
      <c r="E16" s="84">
        <f>B16+C16+Kvartalsbalans26[[#This Row],[Hemslakt]]-D16</f>
        <v>8569.2000000000007</v>
      </c>
      <c r="F16" s="85">
        <f t="shared" si="6"/>
        <v>0.18204733230639966</v>
      </c>
      <c r="G16" s="88">
        <f t="shared" si="7"/>
        <v>0.81213767293536898</v>
      </c>
      <c r="H16" s="131">
        <f>H22/2</f>
        <v>204.5</v>
      </c>
      <c r="I16" s="123">
        <v>10551413</v>
      </c>
    </row>
    <row r="17" spans="1:9" ht="19" customHeight="1" thickBot="1" x14ac:dyDescent="0.35">
      <c r="A17" s="89" t="s">
        <v>98</v>
      </c>
      <c r="B17" s="90">
        <f t="shared" ref="B17:I17" si="8">SUM(B16-B15)/B15</f>
        <v>-0.10857142857142857</v>
      </c>
      <c r="C17" s="90">
        <f t="shared" si="8"/>
        <v>9.5017399557102158E-2</v>
      </c>
      <c r="D17" s="90">
        <f t="shared" si="8"/>
        <v>-0.15714285714285714</v>
      </c>
      <c r="E17" s="90">
        <f t="shared" si="8"/>
        <v>5.4216645137479327E-2</v>
      </c>
      <c r="F17" s="90">
        <f t="shared" si="8"/>
        <v>-0.15441614819853167</v>
      </c>
      <c r="G17" s="90">
        <f t="shared" si="8"/>
        <v>5.2630536315698064E-2</v>
      </c>
      <c r="H17" s="132">
        <f t="shared" si="8"/>
        <v>4.0712468193384227E-2</v>
      </c>
      <c r="I17" s="90">
        <f t="shared" si="8"/>
        <v>1.506804873182556E-3</v>
      </c>
    </row>
    <row r="18" spans="1:9" ht="15.5" x14ac:dyDescent="0.35">
      <c r="A18" s="91" t="s">
        <v>29</v>
      </c>
      <c r="B18" s="92">
        <v>3130</v>
      </c>
      <c r="C18" s="93">
        <v>9345</v>
      </c>
      <c r="D18" s="93">
        <v>170.3</v>
      </c>
      <c r="E18" s="94">
        <f>B18+C18+Kvartalsbalans26[[#This Row],[Hemslakt]]-D18</f>
        <v>12599.45</v>
      </c>
      <c r="F18" s="95">
        <f t="shared" ref="F18:F19" si="9">B18/E18</f>
        <v>0.24842354229748123</v>
      </c>
      <c r="G18" s="96">
        <f t="shared" ref="G18:G22" si="10">E18/I18*1000</f>
        <v>1.1950415750349093</v>
      </c>
      <c r="H18" s="133">
        <f>H10/4*3</f>
        <v>294.75</v>
      </c>
      <c r="I18" s="124">
        <v>10543106</v>
      </c>
    </row>
    <row r="19" spans="1:9" ht="15.5" x14ac:dyDescent="0.35">
      <c r="A19" s="91" t="s">
        <v>99</v>
      </c>
      <c r="B19" s="93">
        <v>2750</v>
      </c>
      <c r="C19" s="97">
        <v>9489</v>
      </c>
      <c r="D19" s="93">
        <v>137.69999999999999</v>
      </c>
      <c r="E19" s="94">
        <f>B19+C19+Kvartalsbalans26[[#This Row],[Hemslakt]]-D19</f>
        <v>12408.05</v>
      </c>
      <c r="F19" s="95">
        <f t="shared" si="9"/>
        <v>0.22163031257933358</v>
      </c>
      <c r="G19" s="96">
        <f t="shared" si="10"/>
        <v>1.1743867360708007</v>
      </c>
      <c r="H19" s="133">
        <f>H22*0.75</f>
        <v>306.75</v>
      </c>
      <c r="I19" s="125">
        <v>10565557</v>
      </c>
    </row>
    <row r="20" spans="1:9" ht="18" customHeight="1" thickBot="1" x14ac:dyDescent="0.35">
      <c r="A20" s="98" t="s">
        <v>100</v>
      </c>
      <c r="B20" s="99">
        <f t="shared" ref="B20:I20" si="11">SUM(B19-B18)/B18</f>
        <v>-0.12140575079872204</v>
      </c>
      <c r="C20" s="99">
        <f t="shared" si="11"/>
        <v>1.5409309791332263E-2</v>
      </c>
      <c r="D20" s="99">
        <f t="shared" si="11"/>
        <v>-0.19142689371697016</v>
      </c>
      <c r="E20" s="99">
        <f t="shared" si="11"/>
        <v>-1.5191139295763025E-2</v>
      </c>
      <c r="F20" s="99">
        <f t="shared" si="11"/>
        <v>-0.10785302178029248</v>
      </c>
      <c r="G20" s="99">
        <f t="shared" si="11"/>
        <v>-1.7283782753336606E-2</v>
      </c>
      <c r="H20" s="134">
        <f t="shared" si="11"/>
        <v>4.0712468193384227E-2</v>
      </c>
      <c r="I20" s="99">
        <f t="shared" si="11"/>
        <v>2.1294483807712834E-3</v>
      </c>
    </row>
    <row r="21" spans="1:9" ht="15.5" x14ac:dyDescent="0.35">
      <c r="A21" s="100" t="s">
        <v>30</v>
      </c>
      <c r="B21" s="101">
        <v>4730</v>
      </c>
      <c r="C21" s="101">
        <v>11726.7</v>
      </c>
      <c r="D21" s="101">
        <v>211.7</v>
      </c>
      <c r="E21" s="101">
        <f>B21+C21+Kvartalsbalans26[[#This Row],[Hemslakt]]-D21</f>
        <v>16638</v>
      </c>
      <c r="F21" s="102">
        <f t="shared" ref="F21:F22" si="12">B21/E21</f>
        <v>0.28428897704050965</v>
      </c>
      <c r="G21" s="103">
        <f t="shared" si="10"/>
        <v>1.579062530563017</v>
      </c>
      <c r="H21" s="135">
        <v>393</v>
      </c>
      <c r="I21" s="126">
        <v>10536631.5</v>
      </c>
    </row>
    <row r="22" spans="1:9" ht="15.5" x14ac:dyDescent="0.35">
      <c r="A22" s="104" t="s">
        <v>101</v>
      </c>
      <c r="B22" s="105">
        <v>4170</v>
      </c>
      <c r="C22" s="105">
        <v>12089</v>
      </c>
      <c r="D22" s="105">
        <v>176.3</v>
      </c>
      <c r="E22" s="101">
        <f>B22+C22+Kvartalsbalans26[[#This Row],[Hemslakt]]-D22</f>
        <v>16491.7</v>
      </c>
      <c r="F22" s="102">
        <f t="shared" si="12"/>
        <v>0.25285446618602081</v>
      </c>
      <c r="G22" s="103">
        <f t="shared" si="10"/>
        <v>1.5602795479175231</v>
      </c>
      <c r="H22" s="135">
        <v>409</v>
      </c>
      <c r="I22" s="127">
        <v>10569708.5</v>
      </c>
    </row>
    <row r="23" spans="1:9" ht="15.5" x14ac:dyDescent="0.35">
      <c r="A23" s="106" t="s">
        <v>102</v>
      </c>
      <c r="B23" s="107">
        <f t="shared" ref="B23:I23" si="13">SUM(B22-B21)/B21</f>
        <v>-0.11839323467230443</v>
      </c>
      <c r="C23" s="107">
        <f t="shared" si="13"/>
        <v>3.089530729020093E-2</v>
      </c>
      <c r="D23" s="107">
        <f t="shared" si="13"/>
        <v>-0.16721776098252233</v>
      </c>
      <c r="E23" s="107">
        <f t="shared" si="13"/>
        <v>-8.7931241735785121E-3</v>
      </c>
      <c r="F23" s="107">
        <f t="shared" si="13"/>
        <v>-0.11057238722980663</v>
      </c>
      <c r="G23" s="107">
        <f t="shared" si="13"/>
        <v>-1.1895021433253083E-2</v>
      </c>
      <c r="H23" s="136">
        <f t="shared" si="13"/>
        <v>4.0712468193384227E-2</v>
      </c>
      <c r="I23" s="107">
        <f t="shared" si="13"/>
        <v>3.1392385697459383E-3</v>
      </c>
    </row>
    <row r="24" spans="1:9" ht="14.5" x14ac:dyDescent="0.3">
      <c r="A24" s="3" t="s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F2FDDEA-6FD7-48ED-9666-E5A8EC1472F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F45417DA-7247-47E6-B94E-A2E25CE917D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C4422C26-1815-478F-9F77-1636D6EB57EC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113794BF-DFC7-4F70-89B2-A51683D4A16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B5ECDE00-F235-4632-8081-3471CCA926D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zoomScaleNormal="100" workbookViewId="0">
      <selection activeCell="H31" sqref="H31"/>
    </sheetView>
  </sheetViews>
  <sheetFormatPr defaultColWidth="8.33203125" defaultRowHeight="14" x14ac:dyDescent="0.3"/>
  <cols>
    <col min="1" max="1" width="24.75" style="20" customWidth="1"/>
    <col min="2" max="2" width="9.5" style="14" bestFit="1" customWidth="1"/>
    <col min="3" max="3" width="10.5" style="15" bestFit="1" customWidth="1"/>
    <col min="4" max="4" width="12.83203125" style="14" customWidth="1"/>
    <col min="5" max="5" width="12.58203125" style="14" customWidth="1"/>
    <col min="6" max="6" width="11.58203125" style="14" bestFit="1" customWidth="1"/>
    <col min="7" max="7" width="9.83203125" style="14" bestFit="1" customWidth="1"/>
    <col min="8" max="8" width="12.58203125" style="15" customWidth="1"/>
    <col min="9" max="9" width="15.75" style="15" customWidth="1"/>
    <col min="10" max="16384" width="8.33203125" style="15"/>
  </cols>
  <sheetData>
    <row r="1" spans="1:8" ht="18" x14ac:dyDescent="0.4">
      <c r="A1" s="109" t="s">
        <v>36</v>
      </c>
      <c r="B1" s="52"/>
      <c r="C1" s="53"/>
      <c r="D1" s="52"/>
      <c r="E1" s="52"/>
      <c r="F1" s="52"/>
      <c r="G1" s="52"/>
    </row>
    <row r="2" spans="1:8" ht="15.5" x14ac:dyDescent="0.35">
      <c r="A2" s="22"/>
      <c r="B2" s="52"/>
      <c r="C2" s="53"/>
      <c r="D2" s="52"/>
      <c r="E2" s="52"/>
      <c r="F2" s="52"/>
      <c r="G2" s="52"/>
    </row>
    <row r="3" spans="1:8" s="16" customFormat="1" ht="15.5" x14ac:dyDescent="0.35">
      <c r="A3" s="54" t="s">
        <v>15</v>
      </c>
      <c r="B3" s="54" t="s">
        <v>10</v>
      </c>
      <c r="C3" s="54" t="s">
        <v>11</v>
      </c>
      <c r="D3" s="54" t="s">
        <v>21</v>
      </c>
      <c r="E3" s="54" t="s">
        <v>22</v>
      </c>
      <c r="F3" s="54" t="s">
        <v>12</v>
      </c>
      <c r="G3" s="54" t="s">
        <v>13</v>
      </c>
    </row>
    <row r="4" spans="1:8" s="16" customFormat="1" ht="15.5" x14ac:dyDescent="0.35">
      <c r="A4" s="55">
        <v>2023</v>
      </c>
      <c r="B4" s="55"/>
      <c r="C4" s="55"/>
      <c r="D4" s="55"/>
      <c r="E4" s="55"/>
      <c r="F4" s="55"/>
      <c r="G4" s="55"/>
    </row>
    <row r="5" spans="1:8" s="16" customFormat="1" ht="15.5" x14ac:dyDescent="0.35">
      <c r="A5" s="56" t="s">
        <v>23</v>
      </c>
      <c r="B5" s="57">
        <v>6847</v>
      </c>
      <c r="C5" s="57">
        <v>2465</v>
      </c>
      <c r="D5" s="57">
        <v>2908</v>
      </c>
      <c r="E5" s="57">
        <v>927</v>
      </c>
      <c r="F5" s="57">
        <v>251</v>
      </c>
      <c r="G5" s="57">
        <v>296</v>
      </c>
    </row>
    <row r="6" spans="1:8" s="16" customFormat="1" ht="15.5" x14ac:dyDescent="0.35">
      <c r="A6" s="56" t="s">
        <v>24</v>
      </c>
      <c r="B6" s="57">
        <v>4871.666666666667</v>
      </c>
      <c r="C6" s="57">
        <v>703.33333333333337</v>
      </c>
      <c r="D6" s="57">
        <v>2245</v>
      </c>
      <c r="E6" s="57">
        <v>1305</v>
      </c>
      <c r="F6" s="57">
        <v>276.66666666666669</v>
      </c>
      <c r="G6" s="57">
        <v>341.66666666666669</v>
      </c>
    </row>
    <row r="7" spans="1:8" s="16" customFormat="1" ht="15.5" x14ac:dyDescent="0.35">
      <c r="A7" s="56" t="s">
        <v>25</v>
      </c>
      <c r="B7" s="57">
        <v>8</v>
      </c>
      <c r="C7" s="57">
        <v>0</v>
      </c>
      <c r="D7" s="57">
        <v>0</v>
      </c>
      <c r="E7" s="57">
        <v>0</v>
      </c>
      <c r="F7" s="57">
        <v>0</v>
      </c>
      <c r="G7" s="57">
        <v>8</v>
      </c>
    </row>
    <row r="8" spans="1:8" s="16" customFormat="1" ht="15.5" x14ac:dyDescent="0.35">
      <c r="A8" s="58" t="s">
        <v>113</v>
      </c>
      <c r="B8" s="55"/>
      <c r="C8" s="55"/>
      <c r="D8" s="55"/>
      <c r="E8" s="55"/>
      <c r="F8" s="55"/>
      <c r="G8" s="55"/>
    </row>
    <row r="9" spans="1:8" ht="15.5" x14ac:dyDescent="0.35">
      <c r="A9" s="59" t="s">
        <v>23</v>
      </c>
      <c r="B9" s="60">
        <v>7177</v>
      </c>
      <c r="C9" s="60">
        <v>3390</v>
      </c>
      <c r="D9" s="60">
        <v>2066</v>
      </c>
      <c r="E9" s="60">
        <v>742</v>
      </c>
      <c r="F9" s="60">
        <v>627</v>
      </c>
      <c r="G9" s="60">
        <v>352</v>
      </c>
      <c r="H9" s="17"/>
    </row>
    <row r="10" spans="1:8" ht="15.5" x14ac:dyDescent="0.35">
      <c r="A10" s="59" t="s">
        <v>24</v>
      </c>
      <c r="B10" s="60">
        <v>4880</v>
      </c>
      <c r="C10" s="60">
        <v>656.66666666666674</v>
      </c>
      <c r="D10" s="60">
        <v>1600</v>
      </c>
      <c r="E10" s="60">
        <v>1910</v>
      </c>
      <c r="F10" s="60">
        <v>370</v>
      </c>
      <c r="G10" s="60">
        <v>343.33333333333337</v>
      </c>
      <c r="H10" s="17"/>
    </row>
    <row r="11" spans="1:8" ht="15.5" x14ac:dyDescent="0.35">
      <c r="A11" s="59" t="s">
        <v>25</v>
      </c>
      <c r="B11" s="60">
        <v>32</v>
      </c>
      <c r="C11" s="60">
        <v>0</v>
      </c>
      <c r="D11" s="60">
        <v>0</v>
      </c>
      <c r="E11" s="60">
        <v>0</v>
      </c>
      <c r="F11" s="60">
        <v>22.666666666666668</v>
      </c>
      <c r="G11" s="60">
        <v>9.3333333333333339</v>
      </c>
      <c r="H11" s="17"/>
    </row>
    <row r="12" spans="1:8" s="18" customFormat="1" ht="15.5" x14ac:dyDescent="0.35">
      <c r="A12" s="61" t="s">
        <v>35</v>
      </c>
      <c r="B12" s="62">
        <f t="shared" ref="B12:G12" si="0">SUM(B5:B7)</f>
        <v>11726.666666666668</v>
      </c>
      <c r="C12" s="62">
        <f t="shared" si="0"/>
        <v>3168.3333333333335</v>
      </c>
      <c r="D12" s="62">
        <f t="shared" si="0"/>
        <v>5153</v>
      </c>
      <c r="E12" s="62">
        <f t="shared" si="0"/>
        <v>2232</v>
      </c>
      <c r="F12" s="62">
        <f t="shared" si="0"/>
        <v>527.66666666666674</v>
      </c>
      <c r="G12" s="62">
        <f t="shared" si="0"/>
        <v>645.66666666666674</v>
      </c>
      <c r="H12" s="17"/>
    </row>
    <row r="13" spans="1:8" s="18" customFormat="1" ht="15.5" x14ac:dyDescent="0.35">
      <c r="A13" s="61" t="s">
        <v>114</v>
      </c>
      <c r="B13" s="62">
        <f t="shared" ref="B13:G13" si="1">SUM(B9:B11)</f>
        <v>12089</v>
      </c>
      <c r="C13" s="62">
        <f t="shared" si="1"/>
        <v>4046.666666666667</v>
      </c>
      <c r="D13" s="62">
        <f t="shared" si="1"/>
        <v>3666</v>
      </c>
      <c r="E13" s="62">
        <f t="shared" si="1"/>
        <v>2652</v>
      </c>
      <c r="F13" s="62">
        <f t="shared" si="1"/>
        <v>1019.6666666666666</v>
      </c>
      <c r="G13" s="62">
        <f t="shared" si="1"/>
        <v>704.66666666666674</v>
      </c>
      <c r="H13" s="17"/>
    </row>
    <row r="14" spans="1:8" ht="15.5" x14ac:dyDescent="0.35">
      <c r="A14" s="63" t="s">
        <v>17</v>
      </c>
      <c r="B14" s="64">
        <f>SUM(B13-B12)/B12</f>
        <v>3.0898237635019792E-2</v>
      </c>
      <c r="C14" s="64">
        <f t="shared" ref="C14:G14" si="2">SUM(C13-C12)/C12</f>
        <v>0.27722251446607055</v>
      </c>
      <c r="D14" s="64">
        <f t="shared" si="2"/>
        <v>-0.28856976518532895</v>
      </c>
      <c r="E14" s="64">
        <f t="shared" si="2"/>
        <v>0.18817204301075269</v>
      </c>
      <c r="F14" s="64">
        <f t="shared" si="2"/>
        <v>0.93240682248894469</v>
      </c>
      <c r="G14" s="64">
        <f t="shared" si="2"/>
        <v>9.1378420237480634E-2</v>
      </c>
    </row>
    <row r="15" spans="1:8" ht="15.5" x14ac:dyDescent="0.35">
      <c r="A15" s="65"/>
      <c r="B15" s="66"/>
      <c r="C15" s="66"/>
      <c r="D15" s="66"/>
      <c r="E15" s="66"/>
      <c r="F15" s="66"/>
      <c r="G15" s="66"/>
      <c r="H15" s="19"/>
    </row>
    <row r="16" spans="1:8" ht="15.5" x14ac:dyDescent="0.35">
      <c r="A16" s="67"/>
      <c r="B16" s="52"/>
      <c r="C16" s="53"/>
      <c r="D16" s="52"/>
      <c r="E16" s="52"/>
      <c r="F16" s="52"/>
      <c r="G16" s="52"/>
    </row>
    <row r="17" spans="1:7" ht="18" x14ac:dyDescent="0.4">
      <c r="A17" s="109" t="s">
        <v>37</v>
      </c>
      <c r="B17" s="52"/>
      <c r="C17" s="53"/>
      <c r="D17" s="52"/>
      <c r="E17" s="52"/>
      <c r="F17" s="52"/>
      <c r="G17" s="52"/>
    </row>
    <row r="18" spans="1:7" ht="15.5" x14ac:dyDescent="0.35">
      <c r="A18" s="22"/>
      <c r="B18" s="52"/>
      <c r="C18" s="53"/>
      <c r="D18" s="52"/>
      <c r="E18" s="52"/>
      <c r="F18" s="52"/>
      <c r="G18" s="52"/>
    </row>
    <row r="19" spans="1:7" ht="15.5" x14ac:dyDescent="0.35">
      <c r="A19" s="54" t="s">
        <v>15</v>
      </c>
      <c r="B19" s="54" t="s">
        <v>10</v>
      </c>
      <c r="C19" s="54" t="s">
        <v>20</v>
      </c>
      <c r="D19" s="54" t="s">
        <v>70</v>
      </c>
      <c r="E19" s="54" t="s">
        <v>14</v>
      </c>
      <c r="F19" s="54" t="s">
        <v>13</v>
      </c>
      <c r="G19" s="53"/>
    </row>
    <row r="20" spans="1:7" ht="15.5" x14ac:dyDescent="0.35">
      <c r="A20" s="55">
        <v>2023</v>
      </c>
      <c r="B20" s="55"/>
      <c r="C20" s="55"/>
      <c r="D20" s="55"/>
      <c r="E20" s="55"/>
      <c r="F20" s="55"/>
      <c r="G20" s="53"/>
    </row>
    <row r="21" spans="1:7" ht="15.5" x14ac:dyDescent="0.35">
      <c r="A21" s="68" t="s">
        <v>23</v>
      </c>
      <c r="B21" s="69">
        <v>80</v>
      </c>
      <c r="C21" s="69">
        <v>63</v>
      </c>
      <c r="D21" s="69">
        <v>0</v>
      </c>
      <c r="E21" s="69">
        <v>15</v>
      </c>
      <c r="F21" s="69">
        <v>2</v>
      </c>
      <c r="G21" s="53"/>
    </row>
    <row r="22" spans="1:7" ht="15.5" x14ac:dyDescent="0.35">
      <c r="A22" s="68" t="s">
        <v>24</v>
      </c>
      <c r="B22" s="69">
        <v>125</v>
      </c>
      <c r="C22" s="69">
        <v>120</v>
      </c>
      <c r="D22" s="69">
        <v>0</v>
      </c>
      <c r="E22" s="69">
        <v>5</v>
      </c>
      <c r="F22" s="69">
        <v>0</v>
      </c>
      <c r="G22" s="53"/>
    </row>
    <row r="23" spans="1:7" ht="15.5" x14ac:dyDescent="0.35">
      <c r="A23" s="68" t="s">
        <v>25</v>
      </c>
      <c r="B23" s="69">
        <v>6.6666666666666679</v>
      </c>
      <c r="C23" s="69">
        <v>1.3333333333333335</v>
      </c>
      <c r="D23" s="69">
        <v>0</v>
      </c>
      <c r="E23" s="69">
        <v>5.3333333333333339</v>
      </c>
      <c r="F23" s="69">
        <v>0</v>
      </c>
      <c r="G23" s="53"/>
    </row>
    <row r="24" spans="1:7" ht="15.5" x14ac:dyDescent="0.35">
      <c r="A24" s="58" t="s">
        <v>113</v>
      </c>
      <c r="B24" s="55"/>
      <c r="C24" s="55"/>
      <c r="D24" s="55"/>
      <c r="E24" s="55"/>
      <c r="F24" s="55"/>
      <c r="G24" s="53"/>
    </row>
    <row r="25" spans="1:7" ht="15.5" x14ac:dyDescent="0.35">
      <c r="A25" s="70" t="s">
        <v>23</v>
      </c>
      <c r="B25" s="71">
        <v>25</v>
      </c>
      <c r="C25" s="71">
        <v>15</v>
      </c>
      <c r="D25" s="71">
        <v>5</v>
      </c>
      <c r="E25" s="71">
        <v>3</v>
      </c>
      <c r="F25" s="71">
        <v>2</v>
      </c>
      <c r="G25" s="53"/>
    </row>
    <row r="26" spans="1:7" ht="15.5" x14ac:dyDescent="0.35">
      <c r="A26" s="70" t="s">
        <v>24</v>
      </c>
      <c r="B26" s="71">
        <v>150</v>
      </c>
      <c r="C26" s="71">
        <v>138.33333333333334</v>
      </c>
      <c r="D26" s="71">
        <v>3.3333333333333335</v>
      </c>
      <c r="E26" s="71">
        <v>5</v>
      </c>
      <c r="F26" s="71">
        <v>3.3333333333333335</v>
      </c>
      <c r="G26" s="53"/>
    </row>
    <row r="27" spans="1:7" ht="15.5" x14ac:dyDescent="0.35">
      <c r="A27" s="70" t="s">
        <v>25</v>
      </c>
      <c r="B27" s="71">
        <v>1.3333333333333335</v>
      </c>
      <c r="C27" s="71">
        <v>1.3333333333333335</v>
      </c>
      <c r="D27" s="71">
        <v>0</v>
      </c>
      <c r="E27" s="71">
        <v>0</v>
      </c>
      <c r="F27" s="71">
        <v>0</v>
      </c>
      <c r="G27" s="53"/>
    </row>
    <row r="28" spans="1:7" ht="15.5" x14ac:dyDescent="0.35">
      <c r="A28" s="61" t="s">
        <v>35</v>
      </c>
      <c r="B28" s="62">
        <f>SUM(B21:B23)</f>
        <v>211.66666666666666</v>
      </c>
      <c r="C28" s="62">
        <f>SUM(C21:C23)</f>
        <v>184.33333333333334</v>
      </c>
      <c r="D28" s="62">
        <f>SUM(D21:D23)</f>
        <v>0</v>
      </c>
      <c r="E28" s="62">
        <f>SUM(E21:E23)</f>
        <v>25.333333333333336</v>
      </c>
      <c r="F28" s="62">
        <f>SUM(B28-C28-D28-E28)</f>
        <v>1.9999999999999787</v>
      </c>
      <c r="G28" s="53"/>
    </row>
    <row r="29" spans="1:7" ht="15.5" x14ac:dyDescent="0.35">
      <c r="A29" s="61" t="s">
        <v>114</v>
      </c>
      <c r="B29" s="62">
        <f>SUM(B25:B27)</f>
        <v>176.33333333333334</v>
      </c>
      <c r="C29" s="62">
        <f>SUM(C25:C27)</f>
        <v>154.66666666666669</v>
      </c>
      <c r="D29" s="62">
        <f t="shared" ref="D29:E29" si="3">SUM(D25:D27)</f>
        <v>8.3333333333333339</v>
      </c>
      <c r="E29" s="62">
        <f t="shared" si="3"/>
        <v>8</v>
      </c>
      <c r="F29" s="62">
        <f>SUM(F25:F27)</f>
        <v>5.3333333333333339</v>
      </c>
      <c r="G29" s="53"/>
    </row>
    <row r="30" spans="1:7" ht="15.5" x14ac:dyDescent="0.35">
      <c r="A30" s="63" t="s">
        <v>17</v>
      </c>
      <c r="B30" s="64">
        <f>SUM(B29-B28)/B28</f>
        <v>-0.16692913385826763</v>
      </c>
      <c r="C30" s="64">
        <f t="shared" ref="C30" si="4">SUM(C29-C28)/C28</f>
        <v>-0.16094032549728746</v>
      </c>
      <c r="D30" s="64"/>
      <c r="E30" s="64">
        <f t="shared" ref="E30" si="5">SUM(E29-E28)/E28</f>
        <v>-0.68421052631578949</v>
      </c>
      <c r="F30" s="64">
        <f t="shared" ref="F30" si="6">SUM(F29-F28)/F28</f>
        <v>1.6666666666666954</v>
      </c>
      <c r="G30" s="5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612B24B-6FD6-461B-897B-7640B547193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B15:H15 B14:G14</xm:sqref>
        </x14:conditionalFormatting>
        <x14:conditionalFormatting xmlns:xm="http://schemas.microsoft.com/office/excel/2006/main">
          <x14:cfRule type="iconSet" priority="6" id="{902852C4-CBD9-47B4-866F-E56931875F8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B30:F30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32"/>
  <sheetViews>
    <sheetView topLeftCell="A16" zoomScaleNormal="100" workbookViewId="0">
      <selection activeCell="S26" sqref="S26"/>
    </sheetView>
  </sheetViews>
  <sheetFormatPr defaultRowHeight="14" x14ac:dyDescent="0.3"/>
  <cols>
    <col min="1" max="1" width="26.58203125" customWidth="1"/>
  </cols>
  <sheetData>
    <row r="7" spans="1:1" x14ac:dyDescent="0.3">
      <c r="A7" s="10"/>
    </row>
    <row r="8" spans="1:1" x14ac:dyDescent="0.3">
      <c r="A8" s="11"/>
    </row>
    <row r="9" spans="1:1" x14ac:dyDescent="0.3">
      <c r="A9" s="11"/>
    </row>
    <row r="10" spans="1:1" x14ac:dyDescent="0.3">
      <c r="A10" s="11"/>
    </row>
    <row r="11" spans="1:1" x14ac:dyDescent="0.3">
      <c r="A11" s="11"/>
    </row>
    <row r="12" spans="1:1" x14ac:dyDescent="0.3">
      <c r="A12" s="12"/>
    </row>
    <row r="20" spans="1:6" ht="15.5" x14ac:dyDescent="0.35">
      <c r="A20" s="42" t="s">
        <v>39</v>
      </c>
      <c r="B20" s="43" t="s">
        <v>19</v>
      </c>
      <c r="C20" s="43" t="s">
        <v>16</v>
      </c>
      <c r="D20" s="43" t="s">
        <v>26</v>
      </c>
      <c r="E20" s="43" t="s">
        <v>34</v>
      </c>
      <c r="F20" s="43" t="s">
        <v>113</v>
      </c>
    </row>
    <row r="21" spans="1:6" ht="15.5" x14ac:dyDescent="0.35">
      <c r="A21" s="44" t="s">
        <v>23</v>
      </c>
      <c r="B21" s="45">
        <v>6001</v>
      </c>
      <c r="C21" s="45">
        <v>5772</v>
      </c>
      <c r="D21" s="45">
        <v>6735</v>
      </c>
      <c r="E21" s="45">
        <v>6847</v>
      </c>
      <c r="F21" s="45">
        <v>7177</v>
      </c>
    </row>
    <row r="22" spans="1:6" ht="15.5" x14ac:dyDescent="0.35">
      <c r="A22" s="44" t="s">
        <v>24</v>
      </c>
      <c r="B22" s="45">
        <v>6146.666666666667</v>
      </c>
      <c r="C22" s="45">
        <v>4720</v>
      </c>
      <c r="D22" s="45">
        <v>4865</v>
      </c>
      <c r="E22" s="45">
        <v>4871.666666666667</v>
      </c>
      <c r="F22" s="45">
        <v>4880</v>
      </c>
    </row>
    <row r="23" spans="1:6" ht="15.5" x14ac:dyDescent="0.35">
      <c r="A23" s="44" t="s">
        <v>25</v>
      </c>
      <c r="B23" s="45">
        <v>5.3333333333333339</v>
      </c>
      <c r="C23" s="45">
        <v>12.000000000000002</v>
      </c>
      <c r="D23" s="45">
        <v>29.333333333333336</v>
      </c>
      <c r="E23" s="45">
        <v>8</v>
      </c>
      <c r="F23" s="45">
        <v>32</v>
      </c>
    </row>
    <row r="24" spans="1:6" ht="15.5" x14ac:dyDescent="0.35">
      <c r="A24" s="46" t="s">
        <v>18</v>
      </c>
      <c r="B24" s="47">
        <f t="shared" ref="B24:E24" si="0">SUM(B21:B23)</f>
        <v>12153.000000000002</v>
      </c>
      <c r="C24" s="47">
        <f t="shared" si="0"/>
        <v>10504</v>
      </c>
      <c r="D24" s="47">
        <f t="shared" si="0"/>
        <v>11629.333333333334</v>
      </c>
      <c r="E24" s="47">
        <f t="shared" si="0"/>
        <v>11726.666666666668</v>
      </c>
      <c r="F24" s="47">
        <f t="shared" ref="F24" si="1">SUM(F21:F23)</f>
        <v>12089</v>
      </c>
    </row>
    <row r="28" spans="1:6" ht="15.5" x14ac:dyDescent="0.35">
      <c r="A28" s="42" t="s">
        <v>40</v>
      </c>
      <c r="B28" s="43" t="s">
        <v>19</v>
      </c>
      <c r="C28" s="43" t="s">
        <v>16</v>
      </c>
      <c r="D28" s="43" t="s">
        <v>26</v>
      </c>
      <c r="E28" s="43" t="s">
        <v>34</v>
      </c>
      <c r="F28" s="43" t="s">
        <v>113</v>
      </c>
    </row>
    <row r="29" spans="1:6" ht="15.5" x14ac:dyDescent="0.35">
      <c r="A29" s="48" t="s">
        <v>23</v>
      </c>
      <c r="B29" s="49">
        <v>53</v>
      </c>
      <c r="C29" s="49">
        <v>38</v>
      </c>
      <c r="D29" s="49">
        <v>118</v>
      </c>
      <c r="E29" s="48">
        <v>80</v>
      </c>
      <c r="F29" s="48">
        <v>25</v>
      </c>
    </row>
    <row r="30" spans="1:6" ht="15.5" x14ac:dyDescent="0.35">
      <c r="A30" s="48" t="s">
        <v>24</v>
      </c>
      <c r="B30" s="49">
        <v>93.333333333333343</v>
      </c>
      <c r="C30" s="49">
        <v>116.66666666666667</v>
      </c>
      <c r="D30" s="49">
        <v>80</v>
      </c>
      <c r="E30" s="48">
        <v>125</v>
      </c>
      <c r="F30" s="49">
        <v>150</v>
      </c>
    </row>
    <row r="31" spans="1:6" ht="15.5" x14ac:dyDescent="0.35">
      <c r="A31" s="48" t="s">
        <v>25</v>
      </c>
      <c r="B31" s="49">
        <v>1.3333333333333335</v>
      </c>
      <c r="C31" s="49">
        <v>4</v>
      </c>
      <c r="D31" s="49">
        <v>5.3</v>
      </c>
      <c r="E31" s="49">
        <v>6.6666666666666679</v>
      </c>
      <c r="F31" s="49">
        <v>1.3333333333333335</v>
      </c>
    </row>
    <row r="32" spans="1:6" ht="15.5" x14ac:dyDescent="0.35">
      <c r="A32" s="50" t="s">
        <v>18</v>
      </c>
      <c r="B32" s="51">
        <f t="shared" ref="B32:E32" si="2">SUM(B29:B31)</f>
        <v>147.66666666666669</v>
      </c>
      <c r="C32" s="51">
        <f t="shared" si="2"/>
        <v>158.66666666666669</v>
      </c>
      <c r="D32" s="51">
        <f t="shared" si="2"/>
        <v>203.3</v>
      </c>
      <c r="E32" s="51">
        <f t="shared" si="2"/>
        <v>211.66666666666666</v>
      </c>
      <c r="F32" s="51">
        <f t="shared" ref="F32" si="3">SUM(F29:F31)</f>
        <v>176.33333333333334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3F13-C30D-4B1B-A89C-F3DF58A8076A}">
  <dimension ref="A1:V271"/>
  <sheetViews>
    <sheetView tabSelected="1" zoomScaleNormal="100" workbookViewId="0">
      <selection activeCell="L31" sqref="L31"/>
    </sheetView>
  </sheetViews>
  <sheetFormatPr defaultColWidth="8.58203125" defaultRowHeight="14" x14ac:dyDescent="0.3"/>
  <cols>
    <col min="1" max="1" width="15.33203125" style="111" customWidth="1"/>
    <col min="2" max="8" width="9.83203125" style="111" customWidth="1"/>
    <col min="9" max="9" width="10.33203125" style="111" customWidth="1"/>
    <col min="10" max="19" width="9.83203125" style="111" customWidth="1"/>
    <col min="20" max="20" width="12.33203125" style="111" customWidth="1"/>
    <col min="21" max="21" width="8.33203125" style="111" customWidth="1"/>
    <col min="22" max="16384" width="8.58203125" style="111"/>
  </cols>
  <sheetData>
    <row r="1" spans="1:22" ht="18.5" x14ac:dyDescent="0.45">
      <c r="A1" s="110" t="s">
        <v>103</v>
      </c>
    </row>
    <row r="2" spans="1:22" ht="16" customHeight="1" x14ac:dyDescent="0.45">
      <c r="A2" s="110"/>
    </row>
    <row r="3" spans="1:22" ht="14.5" x14ac:dyDescent="0.35">
      <c r="B3" s="143" t="s">
        <v>105</v>
      </c>
    </row>
    <row r="4" spans="1:22" ht="14.5" x14ac:dyDescent="0.35">
      <c r="A4" s="117" t="s">
        <v>92</v>
      </c>
      <c r="B4" s="112" t="s">
        <v>41</v>
      </c>
      <c r="C4" s="112" t="s">
        <v>42</v>
      </c>
      <c r="D4" s="112" t="s">
        <v>43</v>
      </c>
      <c r="E4" s="112" t="s">
        <v>44</v>
      </c>
      <c r="F4" s="112" t="s">
        <v>45</v>
      </c>
      <c r="G4" s="112" t="s">
        <v>46</v>
      </c>
      <c r="H4" s="112" t="s">
        <v>47</v>
      </c>
      <c r="I4" s="112" t="s">
        <v>48</v>
      </c>
      <c r="J4" s="112" t="s">
        <v>49</v>
      </c>
      <c r="K4" s="112" t="s">
        <v>50</v>
      </c>
      <c r="L4" s="112" t="s">
        <v>51</v>
      </c>
      <c r="M4" s="112" t="s">
        <v>52</v>
      </c>
      <c r="N4" s="112" t="s">
        <v>53</v>
      </c>
      <c r="O4" s="112" t="s">
        <v>54</v>
      </c>
      <c r="P4" s="112" t="s">
        <v>55</v>
      </c>
      <c r="Q4" s="112" t="s">
        <v>58</v>
      </c>
      <c r="R4" s="112" t="s">
        <v>59</v>
      </c>
      <c r="S4" s="112" t="s">
        <v>62</v>
      </c>
      <c r="T4" s="112" t="s">
        <v>63</v>
      </c>
      <c r="U4" s="112"/>
    </row>
    <row r="5" spans="1:22" ht="14.5" x14ac:dyDescent="0.35">
      <c r="A5" s="112" t="s">
        <v>10</v>
      </c>
      <c r="B5" s="118">
        <v>998</v>
      </c>
      <c r="C5" s="118">
        <v>4</v>
      </c>
      <c r="D5" s="118">
        <v>127</v>
      </c>
      <c r="E5" s="118">
        <v>13</v>
      </c>
      <c r="F5" s="118">
        <v>1</v>
      </c>
      <c r="G5" s="118">
        <v>448</v>
      </c>
      <c r="H5" s="118">
        <v>960</v>
      </c>
      <c r="I5" s="118">
        <v>389</v>
      </c>
      <c r="J5" s="118">
        <v>5</v>
      </c>
      <c r="K5" s="118">
        <v>2524</v>
      </c>
      <c r="L5" s="118">
        <v>108</v>
      </c>
      <c r="M5" s="118">
        <v>1223</v>
      </c>
      <c r="N5" s="118">
        <v>1337</v>
      </c>
      <c r="O5" s="118">
        <v>1922</v>
      </c>
      <c r="P5" s="118">
        <v>46</v>
      </c>
      <c r="Q5" s="118">
        <v>1</v>
      </c>
      <c r="R5" s="118">
        <v>3</v>
      </c>
      <c r="S5" s="118">
        <v>20</v>
      </c>
      <c r="T5" s="118">
        <f>SUM(Tabell7[[#This Row],[02041000]:[16029091]])</f>
        <v>10129</v>
      </c>
      <c r="U5" s="113"/>
      <c r="V5" s="113"/>
    </row>
    <row r="6" spans="1:22" ht="14.5" x14ac:dyDescent="0.35">
      <c r="A6" s="112" t="s">
        <v>11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8">
        <v>16</v>
      </c>
      <c r="J6" s="118">
        <v>0</v>
      </c>
      <c r="K6" s="118">
        <v>1835</v>
      </c>
      <c r="L6" s="118">
        <v>61</v>
      </c>
      <c r="M6" s="118">
        <v>1221</v>
      </c>
      <c r="N6" s="118">
        <v>257</v>
      </c>
      <c r="O6" s="118">
        <v>389</v>
      </c>
      <c r="P6" s="118">
        <v>5</v>
      </c>
      <c r="Q6" s="118">
        <v>0</v>
      </c>
      <c r="R6" s="118">
        <v>0</v>
      </c>
      <c r="S6" s="118">
        <v>0</v>
      </c>
      <c r="T6" s="118">
        <f>SUM(Tabell7[[#This Row],[02041000]:[16029091]])</f>
        <v>3784</v>
      </c>
      <c r="U6" s="113"/>
      <c r="V6" s="113"/>
    </row>
    <row r="7" spans="1:22" ht="14.5" x14ac:dyDescent="0.35">
      <c r="A7" s="112" t="s">
        <v>21</v>
      </c>
      <c r="B7" s="118">
        <v>727</v>
      </c>
      <c r="C7" s="118">
        <v>2</v>
      </c>
      <c r="D7" s="118">
        <v>112</v>
      </c>
      <c r="E7" s="118">
        <v>13</v>
      </c>
      <c r="F7" s="118">
        <v>1</v>
      </c>
      <c r="G7" s="118">
        <v>256</v>
      </c>
      <c r="H7" s="118">
        <v>369</v>
      </c>
      <c r="I7" s="118">
        <v>42</v>
      </c>
      <c r="J7" s="118">
        <v>1</v>
      </c>
      <c r="K7" s="118">
        <v>233</v>
      </c>
      <c r="L7" s="118">
        <v>7</v>
      </c>
      <c r="M7" s="118">
        <v>0</v>
      </c>
      <c r="N7" s="118">
        <v>672</v>
      </c>
      <c r="O7" s="118">
        <v>590</v>
      </c>
      <c r="P7" s="118">
        <v>1</v>
      </c>
      <c r="Q7" s="118">
        <v>0</v>
      </c>
      <c r="R7" s="118">
        <v>0</v>
      </c>
      <c r="S7" s="118">
        <v>0</v>
      </c>
      <c r="T7" s="118">
        <f>SUM(Tabell7[[#This Row],[02041000]:[16029091]])</f>
        <v>3026</v>
      </c>
      <c r="U7" s="113"/>
      <c r="V7" s="113"/>
    </row>
    <row r="8" spans="1:22" ht="14.5" x14ac:dyDescent="0.35">
      <c r="A8" s="112" t="s">
        <v>22</v>
      </c>
      <c r="B8" s="118">
        <v>129</v>
      </c>
      <c r="C8" s="118">
        <v>1</v>
      </c>
      <c r="D8" s="118">
        <v>14</v>
      </c>
      <c r="E8" s="118">
        <v>0</v>
      </c>
      <c r="F8" s="118">
        <v>0</v>
      </c>
      <c r="G8" s="118">
        <v>192</v>
      </c>
      <c r="H8" s="118">
        <v>545</v>
      </c>
      <c r="I8" s="118">
        <v>184</v>
      </c>
      <c r="J8" s="118">
        <v>1</v>
      </c>
      <c r="K8" s="118">
        <v>34</v>
      </c>
      <c r="L8" s="118">
        <v>7</v>
      </c>
      <c r="M8" s="118">
        <v>0</v>
      </c>
      <c r="N8" s="118">
        <v>180</v>
      </c>
      <c r="O8" s="118">
        <v>583</v>
      </c>
      <c r="P8" s="118">
        <v>18</v>
      </c>
      <c r="Q8" s="118">
        <v>0</v>
      </c>
      <c r="R8" s="118">
        <v>0</v>
      </c>
      <c r="S8" s="118">
        <v>0</v>
      </c>
      <c r="T8" s="118">
        <f>SUM(Tabell7[[#This Row],[02041000]:[16029091]])</f>
        <v>1888</v>
      </c>
      <c r="U8" s="113"/>
      <c r="V8" s="113"/>
    </row>
    <row r="9" spans="1:22" ht="14.5" x14ac:dyDescent="0.35">
      <c r="A9" s="112" t="s">
        <v>12</v>
      </c>
      <c r="B9" s="118">
        <v>48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45</v>
      </c>
      <c r="I9" s="118">
        <v>47</v>
      </c>
      <c r="J9" s="118">
        <v>3</v>
      </c>
      <c r="K9" s="118">
        <v>412</v>
      </c>
      <c r="L9" s="118">
        <v>13</v>
      </c>
      <c r="M9" s="118">
        <v>0</v>
      </c>
      <c r="N9" s="118">
        <v>104</v>
      </c>
      <c r="O9" s="118">
        <v>172</v>
      </c>
      <c r="P9" s="118">
        <v>5</v>
      </c>
      <c r="Q9" s="118">
        <v>0</v>
      </c>
      <c r="R9" s="118">
        <v>0</v>
      </c>
      <c r="S9" s="118">
        <v>17</v>
      </c>
      <c r="T9" s="118">
        <f>SUM(Tabell7[[#This Row],[02041000]:[16029091]])</f>
        <v>866</v>
      </c>
      <c r="U9" s="113"/>
      <c r="V9" s="113"/>
    </row>
    <row r="10" spans="1:22" ht="14.5" x14ac:dyDescent="0.35">
      <c r="A10" s="112" t="s">
        <v>64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15</v>
      </c>
      <c r="J10" s="118">
        <v>0</v>
      </c>
      <c r="K10" s="118">
        <v>10</v>
      </c>
      <c r="L10" s="118">
        <v>19</v>
      </c>
      <c r="M10" s="118">
        <v>2</v>
      </c>
      <c r="N10" s="118">
        <v>37</v>
      </c>
      <c r="O10" s="118">
        <v>90</v>
      </c>
      <c r="P10" s="118">
        <v>17</v>
      </c>
      <c r="Q10" s="118">
        <v>0</v>
      </c>
      <c r="R10" s="118">
        <v>0</v>
      </c>
      <c r="S10" s="118">
        <v>0</v>
      </c>
      <c r="T10" s="118">
        <f>SUM(Tabell7[[#This Row],[02041000]:[16029091]])</f>
        <v>190</v>
      </c>
      <c r="U10" s="113"/>
      <c r="V10" s="113"/>
    </row>
    <row r="11" spans="1:22" ht="14.5" x14ac:dyDescent="0.35">
      <c r="A11" s="112" t="s">
        <v>14</v>
      </c>
      <c r="B11" s="118">
        <v>86</v>
      </c>
      <c r="C11" s="118">
        <v>0</v>
      </c>
      <c r="D11" s="118">
        <v>1</v>
      </c>
      <c r="E11" s="118">
        <v>0</v>
      </c>
      <c r="F11" s="118">
        <v>0</v>
      </c>
      <c r="G11" s="118">
        <v>0</v>
      </c>
      <c r="H11" s="118">
        <v>0</v>
      </c>
      <c r="I11" s="118">
        <v>28</v>
      </c>
      <c r="J11" s="118">
        <v>0</v>
      </c>
      <c r="K11" s="118">
        <v>0</v>
      </c>
      <c r="L11" s="118">
        <v>2</v>
      </c>
      <c r="M11" s="118">
        <v>0</v>
      </c>
      <c r="N11" s="118">
        <v>1</v>
      </c>
      <c r="O11" s="118">
        <v>45</v>
      </c>
      <c r="P11" s="118">
        <v>0</v>
      </c>
      <c r="Q11" s="118">
        <v>0</v>
      </c>
      <c r="R11" s="118">
        <v>0</v>
      </c>
      <c r="S11" s="118">
        <v>0</v>
      </c>
      <c r="T11" s="118">
        <f>SUM(Tabell7[[#This Row],[02041000]:[16029091]])</f>
        <v>163</v>
      </c>
      <c r="U11" s="113"/>
      <c r="V11" s="113"/>
    </row>
    <row r="12" spans="1:22" ht="14.5" x14ac:dyDescent="0.35">
      <c r="A12" s="112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54</v>
      </c>
      <c r="O12" s="118">
        <v>11</v>
      </c>
      <c r="P12" s="118">
        <v>0</v>
      </c>
      <c r="Q12" s="118">
        <v>0</v>
      </c>
      <c r="R12" s="118">
        <v>0</v>
      </c>
      <c r="S12" s="118">
        <v>0</v>
      </c>
      <c r="T12" s="118">
        <f>SUM(Tabell7[[#This Row],[02041000]:[16029091]])</f>
        <v>65</v>
      </c>
      <c r="U12" s="113"/>
      <c r="V12" s="113"/>
    </row>
    <row r="13" spans="1:22" ht="14.5" x14ac:dyDescent="0.35">
      <c r="A13" s="112" t="s">
        <v>65</v>
      </c>
      <c r="B13" s="118">
        <v>3</v>
      </c>
      <c r="C13" s="118">
        <v>1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39</v>
      </c>
      <c r="J13" s="118">
        <v>1</v>
      </c>
      <c r="K13" s="118">
        <v>0</v>
      </c>
      <c r="L13" s="118">
        <v>0</v>
      </c>
      <c r="M13" s="118">
        <v>0</v>
      </c>
      <c r="N13" s="118">
        <v>11</v>
      </c>
      <c r="O13" s="118">
        <v>6</v>
      </c>
      <c r="P13" s="118">
        <v>0</v>
      </c>
      <c r="Q13" s="118">
        <v>0</v>
      </c>
      <c r="R13" s="118">
        <v>0</v>
      </c>
      <c r="S13" s="118">
        <v>0</v>
      </c>
      <c r="T13" s="118">
        <f>SUM(Tabell7[[#This Row],[02041000]:[16029091]])</f>
        <v>61</v>
      </c>
      <c r="U13" s="113"/>
      <c r="V13" s="113"/>
    </row>
    <row r="14" spans="1:22" ht="14.5" x14ac:dyDescent="0.35">
      <c r="A14" s="112" t="s">
        <v>69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19</v>
      </c>
      <c r="O14" s="118">
        <v>30</v>
      </c>
      <c r="P14" s="118">
        <v>0</v>
      </c>
      <c r="Q14" s="118">
        <v>0</v>
      </c>
      <c r="R14" s="118">
        <v>1</v>
      </c>
      <c r="S14" s="118">
        <v>0</v>
      </c>
      <c r="T14" s="118">
        <f>SUM(Tabell7[[#This Row],[02041000]:[16029091]])</f>
        <v>50</v>
      </c>
      <c r="U14" s="113"/>
      <c r="V14" s="113"/>
    </row>
    <row r="15" spans="1:22" ht="14.5" x14ac:dyDescent="0.35">
      <c r="A15" s="112" t="s">
        <v>109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16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f>SUM(Tabell7[[#This Row],[02041000]:[16029091]])</f>
        <v>16</v>
      </c>
      <c r="U15" s="113"/>
      <c r="V15" s="113"/>
    </row>
    <row r="16" spans="1:22" ht="14.5" x14ac:dyDescent="0.35">
      <c r="A16" s="112" t="s">
        <v>20</v>
      </c>
      <c r="B16" s="118">
        <v>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7</v>
      </c>
      <c r="P16" s="118">
        <v>0</v>
      </c>
      <c r="Q16" s="118">
        <v>0</v>
      </c>
      <c r="R16" s="118">
        <v>0</v>
      </c>
      <c r="S16" s="118">
        <v>3</v>
      </c>
      <c r="T16" s="118">
        <f>SUM(Tabell7[[#This Row],[02041000]:[16029091]])</f>
        <v>12</v>
      </c>
      <c r="U16" s="113"/>
      <c r="V16" s="113"/>
    </row>
    <row r="17" spans="1:22" ht="14.5" x14ac:dyDescent="0.35">
      <c r="A17" s="112" t="s">
        <v>68</v>
      </c>
      <c r="B17" s="118">
        <v>1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2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f>SUM(Tabell7[[#This Row],[02041000]:[16029091]])</f>
        <v>3</v>
      </c>
      <c r="U17" s="113"/>
      <c r="V17" s="113"/>
    </row>
    <row r="18" spans="1:22" ht="14.5" x14ac:dyDescent="0.35">
      <c r="A18" s="112" t="s">
        <v>70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3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f>SUM(Tabell7[[#This Row],[02041000]:[16029091]])</f>
        <v>3</v>
      </c>
      <c r="U18" s="113"/>
      <c r="V18" s="113"/>
    </row>
    <row r="19" spans="1:22" ht="14.5" x14ac:dyDescent="0.35">
      <c r="A19" s="112" t="s">
        <v>110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2</v>
      </c>
      <c r="S19" s="118">
        <v>0</v>
      </c>
      <c r="T19" s="118">
        <f>SUM(Tabell7[[#This Row],[02041000]:[16029091]])</f>
        <v>2</v>
      </c>
      <c r="U19" s="113"/>
      <c r="V19" s="113"/>
    </row>
    <row r="20" spans="1:22" ht="14.5" x14ac:dyDescent="0.35">
      <c r="A20" s="112" t="s">
        <v>67</v>
      </c>
      <c r="B20" s="118">
        <v>1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1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f>SUM(Tabell7[[#This Row],[02041000]:[16029091]])</f>
        <v>2</v>
      </c>
      <c r="U20" s="113"/>
      <c r="V20" s="113"/>
    </row>
    <row r="21" spans="1:22" ht="14.5" x14ac:dyDescent="0.35">
      <c r="A21" s="112" t="s">
        <v>111</v>
      </c>
      <c r="B21" s="146">
        <v>0</v>
      </c>
      <c r="C21" s="146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1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f>SUM(Tabell7[[#This Row],[02041000]:[16029091]])</f>
        <v>1</v>
      </c>
      <c r="U21" s="113"/>
      <c r="V21" s="113"/>
    </row>
    <row r="22" spans="1:22" ht="14.5" x14ac:dyDescent="0.35">
      <c r="A22" s="112" t="s">
        <v>112</v>
      </c>
      <c r="B22" s="146">
        <v>0</v>
      </c>
      <c r="C22" s="146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1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f>SUM(Tabell7[[#This Row],[02041000]:[16029091]])</f>
        <v>1</v>
      </c>
      <c r="U22" s="113"/>
      <c r="V22" s="113"/>
    </row>
    <row r="23" spans="1:22" ht="14.5" x14ac:dyDescent="0.35">
      <c r="A23" s="112"/>
      <c r="B23" s="145"/>
      <c r="C23" s="14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customFormat="1" x14ac:dyDescent="0.3"/>
    <row r="25" spans="1:22" ht="18.5" x14ac:dyDescent="0.45">
      <c r="A25" s="110" t="s">
        <v>104</v>
      </c>
      <c r="U25" s="113"/>
      <c r="V25" s="113"/>
    </row>
    <row r="26" spans="1:22" ht="14.5" customHeight="1" x14ac:dyDescent="0.45">
      <c r="A26" s="110"/>
      <c r="U26" s="113"/>
      <c r="V26" s="113"/>
    </row>
    <row r="27" spans="1:22" ht="14.5" x14ac:dyDescent="0.35">
      <c r="B27" s="143" t="s">
        <v>105</v>
      </c>
      <c r="U27" s="113"/>
      <c r="V27" s="113"/>
    </row>
    <row r="28" spans="1:22" ht="14.5" x14ac:dyDescent="0.35">
      <c r="A28" s="117" t="s">
        <v>106</v>
      </c>
      <c r="B28" s="112" t="s">
        <v>46</v>
      </c>
      <c r="C28" s="112" t="s">
        <v>47</v>
      </c>
      <c r="D28" s="112" t="s">
        <v>48</v>
      </c>
      <c r="E28" s="112" t="s">
        <v>51</v>
      </c>
      <c r="F28" s="112" t="s">
        <v>53</v>
      </c>
      <c r="G28" s="112" t="s">
        <v>54</v>
      </c>
      <c r="H28" s="112" t="s">
        <v>62</v>
      </c>
      <c r="I28" s="144" t="s">
        <v>63</v>
      </c>
      <c r="J28" s="113"/>
      <c r="K28" s="113"/>
    </row>
    <row r="29" spans="1:22" ht="14.5" x14ac:dyDescent="0.35">
      <c r="A29" s="112" t="s">
        <v>20</v>
      </c>
      <c r="B29" s="113">
        <v>4</v>
      </c>
      <c r="C29" s="113">
        <v>38</v>
      </c>
      <c r="D29" s="113">
        <v>3</v>
      </c>
      <c r="E29" s="113">
        <v>3</v>
      </c>
      <c r="F29" s="113">
        <v>15</v>
      </c>
      <c r="G29" s="113">
        <v>52</v>
      </c>
      <c r="H29" s="113">
        <v>1</v>
      </c>
      <c r="I29" s="113">
        <f>SUM(Tabell69[[#This Row],[02042290]:[16029091]])</f>
        <v>116</v>
      </c>
      <c r="J29" s="113"/>
      <c r="K29" s="113"/>
    </row>
    <row r="30" spans="1:22" ht="14.5" x14ac:dyDescent="0.35">
      <c r="A30" s="112" t="s">
        <v>70</v>
      </c>
      <c r="B30" s="113">
        <v>3</v>
      </c>
      <c r="C30" s="113">
        <v>36</v>
      </c>
      <c r="D30" s="113">
        <v>0</v>
      </c>
      <c r="E30" s="113">
        <v>1</v>
      </c>
      <c r="F30" s="113">
        <v>11</v>
      </c>
      <c r="G30" s="113">
        <v>47</v>
      </c>
      <c r="H30" s="113">
        <v>1</v>
      </c>
      <c r="I30" s="113">
        <f>SUM(Tabell69[[#This Row],[02042290]:[16029091]])</f>
        <v>99</v>
      </c>
      <c r="J30" s="113"/>
      <c r="K30" s="113"/>
    </row>
    <row r="31" spans="1:22" ht="14.5" x14ac:dyDescent="0.35">
      <c r="A31" s="112" t="s">
        <v>14</v>
      </c>
      <c r="B31" s="113">
        <v>0</v>
      </c>
      <c r="C31" s="113">
        <v>0</v>
      </c>
      <c r="D31" s="113">
        <v>0</v>
      </c>
      <c r="E31" s="113">
        <v>2</v>
      </c>
      <c r="F31" s="113">
        <v>3</v>
      </c>
      <c r="G31" s="113">
        <v>2</v>
      </c>
      <c r="H31" s="113">
        <v>0</v>
      </c>
      <c r="I31" s="113">
        <f>SUM(Tabell69[[#This Row],[02042290]:[16029091]])</f>
        <v>7</v>
      </c>
      <c r="J31" s="113"/>
      <c r="K31" s="113"/>
    </row>
    <row r="32" spans="1:22" ht="14.5" x14ac:dyDescent="0.35">
      <c r="A32" s="112" t="s">
        <v>107</v>
      </c>
      <c r="B32" s="113">
        <v>0</v>
      </c>
      <c r="C32" s="113">
        <v>0</v>
      </c>
      <c r="D32" s="113">
        <v>3</v>
      </c>
      <c r="E32" s="113">
        <v>0</v>
      </c>
      <c r="F32" s="113">
        <v>0</v>
      </c>
      <c r="G32" s="113">
        <v>3</v>
      </c>
      <c r="H32" s="113">
        <v>0</v>
      </c>
      <c r="I32" s="113">
        <f>SUM(Tabell69[[#This Row],[02042290]:[16029091]])</f>
        <v>6</v>
      </c>
      <c r="J32" s="113"/>
      <c r="K32" s="113"/>
    </row>
    <row r="33" spans="1:22" ht="14.5" x14ac:dyDescent="0.35">
      <c r="A33" s="112" t="s">
        <v>108</v>
      </c>
      <c r="B33" s="113">
        <v>0</v>
      </c>
      <c r="C33" s="113">
        <v>1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f>SUM(Tabell69[[#This Row],[02042290]:[16029091]])</f>
        <v>1</v>
      </c>
      <c r="J33" s="113"/>
      <c r="K33" s="113"/>
    </row>
    <row r="34" spans="1:22" ht="14.5" x14ac:dyDescent="0.3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22" ht="14.5" x14ac:dyDescent="0.35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 ht="15.5" x14ac:dyDescent="0.35">
      <c r="A36" s="116" t="s">
        <v>91</v>
      </c>
      <c r="B36" s="115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</row>
    <row r="37" spans="1:22" ht="14.5" x14ac:dyDescent="0.35">
      <c r="A37" s="114"/>
      <c r="B37" s="115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</row>
    <row r="38" spans="1:22" ht="14.5" x14ac:dyDescent="0.35">
      <c r="A38" s="112" t="s">
        <v>41</v>
      </c>
      <c r="B38" s="112" t="s">
        <v>71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</row>
    <row r="39" spans="1:22" ht="14.5" x14ac:dyDescent="0.35">
      <c r="A39" s="112" t="s">
        <v>42</v>
      </c>
      <c r="B39" s="112" t="s">
        <v>72</v>
      </c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</row>
    <row r="40" spans="1:22" ht="14.5" x14ac:dyDescent="0.35">
      <c r="A40" s="112" t="s">
        <v>43</v>
      </c>
      <c r="B40" s="112" t="s">
        <v>73</v>
      </c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</row>
    <row r="41" spans="1:22" ht="14.5" x14ac:dyDescent="0.35">
      <c r="A41" s="112" t="s">
        <v>44</v>
      </c>
      <c r="B41" s="112" t="s">
        <v>74</v>
      </c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 ht="14.5" x14ac:dyDescent="0.35">
      <c r="A42" s="112" t="s">
        <v>45</v>
      </c>
      <c r="B42" s="112" t="s">
        <v>75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2" ht="14.5" x14ac:dyDescent="0.35">
      <c r="A43" s="112" t="s">
        <v>46</v>
      </c>
      <c r="B43" s="112" t="s">
        <v>76</v>
      </c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</row>
    <row r="44" spans="1:22" ht="14.5" x14ac:dyDescent="0.35">
      <c r="A44" s="112" t="s">
        <v>47</v>
      </c>
      <c r="B44" s="112" t="s">
        <v>77</v>
      </c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</row>
    <row r="45" spans="1:22" ht="14.5" x14ac:dyDescent="0.35">
      <c r="A45" s="112" t="s">
        <v>48</v>
      </c>
      <c r="B45" s="112" t="s">
        <v>78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</row>
    <row r="46" spans="1:22" ht="14.5" x14ac:dyDescent="0.35">
      <c r="A46" s="112" t="s">
        <v>49</v>
      </c>
      <c r="B46" s="112" t="s">
        <v>79</v>
      </c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</row>
    <row r="47" spans="1:22" ht="14.5" x14ac:dyDescent="0.35">
      <c r="A47" s="112" t="s">
        <v>50</v>
      </c>
      <c r="B47" s="112" t="s">
        <v>80</v>
      </c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</row>
    <row r="48" spans="1:22" ht="14.5" x14ac:dyDescent="0.35">
      <c r="A48" s="112" t="s">
        <v>51</v>
      </c>
      <c r="B48" s="112" t="s">
        <v>81</v>
      </c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ht="14.5" x14ac:dyDescent="0.35">
      <c r="A49" s="112" t="s">
        <v>52</v>
      </c>
      <c r="B49" s="112" t="s">
        <v>82</v>
      </c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</row>
    <row r="50" spans="1:22" ht="14.5" x14ac:dyDescent="0.35">
      <c r="A50" s="112" t="s">
        <v>53</v>
      </c>
      <c r="B50" s="112" t="s">
        <v>83</v>
      </c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ht="14.5" x14ac:dyDescent="0.35">
      <c r="A51" s="112" t="s">
        <v>54</v>
      </c>
      <c r="B51" s="112" t="s">
        <v>84</v>
      </c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ht="14.5" x14ac:dyDescent="0.35">
      <c r="A52" s="112" t="s">
        <v>55</v>
      </c>
      <c r="B52" s="112" t="s">
        <v>85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</row>
    <row r="53" spans="1:22" ht="14.5" x14ac:dyDescent="0.35">
      <c r="A53" s="112" t="s">
        <v>56</v>
      </c>
      <c r="B53" s="112" t="s">
        <v>86</v>
      </c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1:22" ht="14.5" x14ac:dyDescent="0.35">
      <c r="A54" s="112" t="s">
        <v>57</v>
      </c>
      <c r="B54" s="112" t="s">
        <v>87</v>
      </c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1:22" ht="14.5" x14ac:dyDescent="0.35">
      <c r="A55" s="112" t="s">
        <v>58</v>
      </c>
      <c r="B55" s="112" t="s">
        <v>86</v>
      </c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</row>
    <row r="56" spans="1:22" ht="14.5" x14ac:dyDescent="0.35">
      <c r="A56" s="112" t="s">
        <v>59</v>
      </c>
      <c r="B56" s="112" t="s">
        <v>87</v>
      </c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</row>
    <row r="57" spans="1:22" ht="14.5" x14ac:dyDescent="0.35">
      <c r="A57" s="112" t="s">
        <v>60</v>
      </c>
      <c r="B57" s="112" t="s">
        <v>88</v>
      </c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</row>
    <row r="58" spans="1:22" ht="14.5" x14ac:dyDescent="0.35">
      <c r="A58" s="112" t="s">
        <v>61</v>
      </c>
      <c r="B58" s="112" t="s">
        <v>89</v>
      </c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</row>
    <row r="59" spans="1:22" ht="14.5" x14ac:dyDescent="0.35">
      <c r="A59" s="112" t="s">
        <v>62</v>
      </c>
      <c r="B59" s="112" t="s">
        <v>90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</row>
    <row r="60" spans="1:22" ht="14.5" x14ac:dyDescent="0.35">
      <c r="A60" s="112"/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</row>
    <row r="61" spans="1:22" ht="14.5" x14ac:dyDescent="0.35">
      <c r="A61" s="112"/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</row>
    <row r="62" spans="1:22" ht="14.5" x14ac:dyDescent="0.35">
      <c r="A62" s="112"/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</row>
    <row r="63" spans="1:22" ht="14.5" x14ac:dyDescent="0.35">
      <c r="A63" s="112"/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</row>
    <row r="64" spans="1:22" ht="14.5" x14ac:dyDescent="0.35">
      <c r="A64" s="112"/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</row>
    <row r="65" spans="1:22" ht="14.5" x14ac:dyDescent="0.35">
      <c r="A65" s="112"/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</row>
    <row r="66" spans="1:22" ht="14.5" x14ac:dyDescent="0.35">
      <c r="A66" s="112"/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</row>
    <row r="67" spans="1:22" ht="14.5" x14ac:dyDescent="0.35">
      <c r="A67" s="112"/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</row>
    <row r="68" spans="1:22" ht="14.5" x14ac:dyDescent="0.35">
      <c r="A68" s="112"/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</row>
    <row r="69" spans="1:22" ht="14.5" x14ac:dyDescent="0.35">
      <c r="A69" s="112"/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</row>
    <row r="70" spans="1:22" ht="14.5" x14ac:dyDescent="0.35">
      <c r="A70" s="112"/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</row>
    <row r="71" spans="1:22" ht="14.5" x14ac:dyDescent="0.35">
      <c r="A71" s="112"/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spans="1:22" ht="14.5" x14ac:dyDescent="0.35">
      <c r="A72" s="112"/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</row>
    <row r="73" spans="1:22" ht="14.5" x14ac:dyDescent="0.35">
      <c r="A73" s="112"/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</row>
    <row r="74" spans="1:22" ht="14.5" x14ac:dyDescent="0.35">
      <c r="A74" s="112"/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</row>
    <row r="75" spans="1:22" ht="14.5" x14ac:dyDescent="0.35">
      <c r="A75" s="112"/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</row>
    <row r="76" spans="1:22" ht="14.5" x14ac:dyDescent="0.35">
      <c r="A76" s="112"/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</row>
    <row r="77" spans="1:22" ht="14.5" x14ac:dyDescent="0.35">
      <c r="A77" s="112"/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</row>
    <row r="78" spans="1:22" ht="14.5" x14ac:dyDescent="0.35">
      <c r="A78" s="112"/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</row>
    <row r="79" spans="1:22" ht="14.5" x14ac:dyDescent="0.35">
      <c r="A79" s="112"/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</row>
    <row r="80" spans="1:22" ht="14.5" x14ac:dyDescent="0.35">
      <c r="A80" s="112"/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</row>
    <row r="81" spans="1:22" ht="14.5" x14ac:dyDescent="0.35">
      <c r="A81" s="112"/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</row>
    <row r="82" spans="1:22" ht="14.5" x14ac:dyDescent="0.35">
      <c r="A82" s="112"/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</row>
    <row r="83" spans="1:22" ht="14.5" x14ac:dyDescent="0.35">
      <c r="A83" s="112"/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</row>
    <row r="84" spans="1:22" ht="14.5" x14ac:dyDescent="0.35">
      <c r="A84" s="112"/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</row>
    <row r="85" spans="1:22" ht="14.5" x14ac:dyDescent="0.35">
      <c r="A85" s="112"/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</row>
    <row r="86" spans="1:22" ht="14.5" x14ac:dyDescent="0.35">
      <c r="A86" s="112"/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</row>
    <row r="87" spans="1:22" ht="14.5" x14ac:dyDescent="0.35">
      <c r="A87" s="112"/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</row>
    <row r="88" spans="1:22" ht="14.5" x14ac:dyDescent="0.35">
      <c r="A88" s="112"/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</row>
    <row r="89" spans="1:22" ht="14.5" x14ac:dyDescent="0.35">
      <c r="A89" s="112"/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</row>
    <row r="90" spans="1:22" ht="14.5" x14ac:dyDescent="0.35">
      <c r="A90" s="112"/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</row>
    <row r="91" spans="1:22" ht="14.5" x14ac:dyDescent="0.35">
      <c r="A91" s="112"/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</row>
    <row r="92" spans="1:22" ht="14.5" x14ac:dyDescent="0.35">
      <c r="A92" s="112"/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</row>
    <row r="93" spans="1:22" ht="14.5" x14ac:dyDescent="0.35">
      <c r="A93" s="112"/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</row>
    <row r="94" spans="1:22" ht="14.5" x14ac:dyDescent="0.35">
      <c r="A94" s="112"/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</row>
    <row r="95" spans="1:22" ht="14.5" x14ac:dyDescent="0.35">
      <c r="A95" s="112"/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</row>
    <row r="96" spans="1:22" ht="14.5" x14ac:dyDescent="0.35">
      <c r="A96" s="112"/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</row>
    <row r="97" spans="1:22" ht="14.5" x14ac:dyDescent="0.35">
      <c r="A97" s="112"/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</row>
    <row r="98" spans="1:22" ht="14.5" x14ac:dyDescent="0.35">
      <c r="A98" s="112"/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</row>
    <row r="99" spans="1:22" ht="14.5" x14ac:dyDescent="0.35">
      <c r="A99" s="112"/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</row>
    <row r="100" spans="1:22" ht="14.5" x14ac:dyDescent="0.35">
      <c r="A100" s="112"/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</row>
    <row r="101" spans="1:22" ht="14.5" x14ac:dyDescent="0.35">
      <c r="A101" s="112"/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</row>
    <row r="102" spans="1:22" ht="14.5" x14ac:dyDescent="0.35">
      <c r="A102" s="112"/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</row>
    <row r="103" spans="1:22" ht="14.5" x14ac:dyDescent="0.35">
      <c r="A103" s="112"/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</row>
    <row r="104" spans="1:22" ht="14.5" x14ac:dyDescent="0.35">
      <c r="A104" s="112"/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</row>
    <row r="105" spans="1:22" ht="14.5" x14ac:dyDescent="0.35">
      <c r="A105" s="112"/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</row>
    <row r="106" spans="1:22" ht="14.5" x14ac:dyDescent="0.35">
      <c r="A106" s="112"/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</row>
    <row r="107" spans="1:22" ht="14.5" x14ac:dyDescent="0.35">
      <c r="A107" s="112"/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</row>
    <row r="108" spans="1:22" ht="14.5" x14ac:dyDescent="0.35">
      <c r="A108" s="112"/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</row>
    <row r="109" spans="1:22" ht="14.5" x14ac:dyDescent="0.35">
      <c r="A109" s="112"/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</row>
    <row r="110" spans="1:22" ht="14.5" x14ac:dyDescent="0.35">
      <c r="A110" s="112"/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</row>
    <row r="111" spans="1:22" ht="14.5" x14ac:dyDescent="0.35">
      <c r="A111" s="112"/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</row>
    <row r="112" spans="1:22" ht="14.5" x14ac:dyDescent="0.35">
      <c r="A112" s="112"/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</row>
    <row r="113" spans="1:22" ht="14.5" x14ac:dyDescent="0.35">
      <c r="A113" s="112"/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</row>
    <row r="114" spans="1:22" ht="14.5" x14ac:dyDescent="0.35">
      <c r="A114" s="112"/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</row>
    <row r="115" spans="1:22" ht="14.5" x14ac:dyDescent="0.35">
      <c r="A115" s="112"/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</row>
    <row r="116" spans="1:22" ht="14.5" x14ac:dyDescent="0.35">
      <c r="A116" s="112"/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</row>
    <row r="117" spans="1:22" ht="14.5" x14ac:dyDescent="0.35">
      <c r="A117" s="112"/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</row>
    <row r="118" spans="1:22" ht="14.5" x14ac:dyDescent="0.35">
      <c r="A118" s="112"/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</row>
    <row r="119" spans="1:22" ht="14.5" x14ac:dyDescent="0.35">
      <c r="A119" s="112"/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</row>
    <row r="120" spans="1:22" ht="14.5" x14ac:dyDescent="0.35">
      <c r="A120" s="112"/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</row>
    <row r="121" spans="1:22" ht="14.5" x14ac:dyDescent="0.35">
      <c r="A121" s="112"/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</row>
    <row r="122" spans="1:22" ht="14.5" x14ac:dyDescent="0.35">
      <c r="A122" s="112"/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</row>
    <row r="123" spans="1:22" ht="14.5" x14ac:dyDescent="0.35">
      <c r="A123" s="112"/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</row>
    <row r="124" spans="1:22" ht="14.5" x14ac:dyDescent="0.35">
      <c r="A124" s="112"/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</row>
    <row r="125" spans="1:22" ht="14.5" x14ac:dyDescent="0.35">
      <c r="A125" s="112"/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</row>
    <row r="126" spans="1:22" ht="14.5" x14ac:dyDescent="0.35">
      <c r="A126" s="112"/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</row>
    <row r="127" spans="1:22" ht="14.5" x14ac:dyDescent="0.35">
      <c r="A127" s="112"/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</row>
    <row r="128" spans="1:22" ht="14.5" x14ac:dyDescent="0.35">
      <c r="A128" s="112"/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</row>
    <row r="129" spans="1:22" ht="14.5" x14ac:dyDescent="0.35">
      <c r="A129" s="112"/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</row>
    <row r="130" spans="1:22" ht="14.5" x14ac:dyDescent="0.35">
      <c r="A130" s="112"/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</row>
    <row r="131" spans="1:22" ht="14.5" x14ac:dyDescent="0.35">
      <c r="A131" s="112"/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</row>
    <row r="132" spans="1:22" ht="14.5" x14ac:dyDescent="0.35">
      <c r="A132" s="112"/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</row>
    <row r="133" spans="1:22" ht="14.5" x14ac:dyDescent="0.35">
      <c r="A133" s="112"/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</row>
    <row r="134" spans="1:22" ht="14.5" x14ac:dyDescent="0.35">
      <c r="A134" s="112"/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</row>
    <row r="135" spans="1:22" ht="14.5" x14ac:dyDescent="0.35">
      <c r="A135" s="112"/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</row>
    <row r="136" spans="1:22" ht="14.5" x14ac:dyDescent="0.35">
      <c r="A136" s="112"/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</row>
    <row r="137" spans="1:22" ht="14.5" x14ac:dyDescent="0.35">
      <c r="A137" s="112"/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</row>
    <row r="138" spans="1:22" ht="14.5" x14ac:dyDescent="0.35">
      <c r="A138" s="112"/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</row>
    <row r="139" spans="1:22" ht="14.5" x14ac:dyDescent="0.35">
      <c r="A139" s="112"/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</row>
    <row r="140" spans="1:22" ht="14.5" x14ac:dyDescent="0.35">
      <c r="A140" s="112"/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</row>
    <row r="141" spans="1:22" ht="14.5" x14ac:dyDescent="0.35">
      <c r="A141" s="112"/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</row>
    <row r="142" spans="1:22" ht="14.5" x14ac:dyDescent="0.35">
      <c r="A142" s="112"/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</row>
    <row r="143" spans="1:22" ht="14.5" x14ac:dyDescent="0.35">
      <c r="A143" s="112"/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</row>
    <row r="144" spans="1:22" ht="14.5" x14ac:dyDescent="0.35">
      <c r="A144" s="112"/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</row>
    <row r="145" spans="1:22" ht="14.5" x14ac:dyDescent="0.35">
      <c r="A145" s="112"/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</row>
    <row r="146" spans="1:22" ht="14.5" x14ac:dyDescent="0.35">
      <c r="A146" s="112"/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</row>
    <row r="147" spans="1:22" ht="14.5" x14ac:dyDescent="0.35">
      <c r="A147" s="112"/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</row>
    <row r="148" spans="1:22" ht="14.5" x14ac:dyDescent="0.35">
      <c r="A148" s="112"/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</row>
    <row r="149" spans="1:22" ht="14.5" x14ac:dyDescent="0.35">
      <c r="A149" s="112"/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</row>
    <row r="150" spans="1:22" ht="14.5" x14ac:dyDescent="0.35">
      <c r="A150" s="112"/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</row>
    <row r="151" spans="1:22" ht="14.5" x14ac:dyDescent="0.35">
      <c r="A151" s="112"/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</row>
    <row r="152" spans="1:22" ht="14.5" x14ac:dyDescent="0.35">
      <c r="A152" s="112"/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</row>
    <row r="153" spans="1:22" ht="14.5" x14ac:dyDescent="0.35">
      <c r="A153" s="112"/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</row>
    <row r="154" spans="1:22" ht="14.5" x14ac:dyDescent="0.35">
      <c r="A154" s="112"/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</row>
    <row r="155" spans="1:22" ht="14.5" x14ac:dyDescent="0.35">
      <c r="A155" s="112"/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</row>
    <row r="156" spans="1:22" ht="14.5" x14ac:dyDescent="0.35">
      <c r="A156" s="112"/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</row>
    <row r="157" spans="1:22" ht="14.5" x14ac:dyDescent="0.35">
      <c r="A157" s="112"/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</row>
    <row r="158" spans="1:22" ht="14.5" x14ac:dyDescent="0.35">
      <c r="A158" s="112"/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</row>
    <row r="159" spans="1:22" ht="14.5" x14ac:dyDescent="0.35">
      <c r="A159" s="112"/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1:22" ht="14.5" x14ac:dyDescent="0.35">
      <c r="A160" s="112"/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</row>
    <row r="161" spans="1:22" ht="14.5" x14ac:dyDescent="0.35">
      <c r="A161" s="112"/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</row>
    <row r="162" spans="1:22" ht="14.5" x14ac:dyDescent="0.35">
      <c r="A162" s="112"/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</row>
    <row r="163" spans="1:22" ht="14.5" x14ac:dyDescent="0.35">
      <c r="A163" s="112"/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</row>
    <row r="164" spans="1:22" ht="14.5" x14ac:dyDescent="0.35">
      <c r="A164" s="112"/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</row>
    <row r="165" spans="1:22" ht="14.5" x14ac:dyDescent="0.35">
      <c r="A165" s="112"/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</row>
    <row r="166" spans="1:22" ht="14.5" x14ac:dyDescent="0.35">
      <c r="A166" s="112"/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</row>
    <row r="167" spans="1:22" ht="14.5" x14ac:dyDescent="0.35">
      <c r="A167" s="112"/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</row>
    <row r="168" spans="1:22" ht="14.5" x14ac:dyDescent="0.35">
      <c r="A168" s="112"/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</row>
    <row r="169" spans="1:22" ht="14.5" x14ac:dyDescent="0.35">
      <c r="A169" s="112"/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</row>
    <row r="170" spans="1:22" ht="14.5" x14ac:dyDescent="0.35">
      <c r="A170" s="112"/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</row>
    <row r="171" spans="1:22" ht="14.5" x14ac:dyDescent="0.35">
      <c r="A171" s="112"/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</row>
    <row r="172" spans="1:22" ht="14.5" x14ac:dyDescent="0.35">
      <c r="A172" s="112"/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</row>
    <row r="173" spans="1:22" ht="14.5" x14ac:dyDescent="0.35">
      <c r="A173" s="112"/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</row>
    <row r="174" spans="1:22" ht="14.5" x14ac:dyDescent="0.35">
      <c r="A174" s="112"/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</row>
    <row r="175" spans="1:22" ht="14.5" x14ac:dyDescent="0.35">
      <c r="A175" s="112"/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</row>
    <row r="176" spans="1:22" ht="14.5" x14ac:dyDescent="0.35">
      <c r="A176" s="112"/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</row>
    <row r="177" spans="1:22" ht="14.5" x14ac:dyDescent="0.35">
      <c r="A177" s="112"/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</row>
    <row r="178" spans="1:22" ht="14.5" x14ac:dyDescent="0.35">
      <c r="A178" s="112"/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</row>
    <row r="179" spans="1:22" ht="14.5" x14ac:dyDescent="0.35">
      <c r="A179" s="112"/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</row>
    <row r="180" spans="1:22" ht="14.5" x14ac:dyDescent="0.35">
      <c r="A180" s="112"/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</row>
    <row r="181" spans="1:22" ht="14.5" x14ac:dyDescent="0.35">
      <c r="A181" s="112"/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</row>
    <row r="182" spans="1:22" ht="14.5" x14ac:dyDescent="0.35">
      <c r="A182" s="112"/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</row>
    <row r="183" spans="1:22" ht="14.5" x14ac:dyDescent="0.35">
      <c r="A183" s="112"/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</row>
    <row r="184" spans="1:22" ht="14.5" x14ac:dyDescent="0.35">
      <c r="A184" s="112"/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</row>
    <row r="185" spans="1:22" ht="14.5" x14ac:dyDescent="0.35">
      <c r="A185" s="112"/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</row>
    <row r="186" spans="1:22" ht="14.5" x14ac:dyDescent="0.35">
      <c r="A186" s="112"/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</row>
    <row r="187" spans="1:22" ht="14.5" x14ac:dyDescent="0.35">
      <c r="A187" s="112"/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</row>
    <row r="188" spans="1:22" ht="14.5" x14ac:dyDescent="0.35">
      <c r="A188" s="112"/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</row>
    <row r="189" spans="1:22" ht="14.5" x14ac:dyDescent="0.35">
      <c r="A189" s="112"/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</row>
    <row r="190" spans="1:22" ht="14.5" x14ac:dyDescent="0.35">
      <c r="A190" s="112"/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</row>
    <row r="191" spans="1:22" ht="14.5" x14ac:dyDescent="0.35">
      <c r="A191" s="112"/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</row>
    <row r="192" spans="1:22" ht="14.5" x14ac:dyDescent="0.35">
      <c r="A192" s="112"/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</row>
    <row r="193" spans="1:22" ht="14.5" x14ac:dyDescent="0.35">
      <c r="A193" s="112"/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</row>
    <row r="194" spans="1:22" ht="14.5" x14ac:dyDescent="0.35">
      <c r="A194" s="112"/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</row>
    <row r="195" spans="1:22" ht="14.5" x14ac:dyDescent="0.35">
      <c r="A195" s="112"/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</row>
    <row r="196" spans="1:22" ht="14.5" x14ac:dyDescent="0.35">
      <c r="A196" s="112"/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</row>
    <row r="197" spans="1:22" ht="14.5" x14ac:dyDescent="0.35">
      <c r="A197" s="112"/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</row>
    <row r="198" spans="1:22" ht="14.5" x14ac:dyDescent="0.35">
      <c r="A198" s="112"/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</row>
    <row r="199" spans="1:22" ht="14.5" x14ac:dyDescent="0.35">
      <c r="A199" s="112"/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</row>
    <row r="200" spans="1:22" ht="14.5" x14ac:dyDescent="0.35">
      <c r="A200" s="112"/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</row>
    <row r="201" spans="1:22" ht="14.5" x14ac:dyDescent="0.35">
      <c r="A201" s="112"/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</row>
    <row r="202" spans="1:22" ht="14.5" x14ac:dyDescent="0.35">
      <c r="A202" s="112"/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</row>
    <row r="203" spans="1:22" ht="14.5" x14ac:dyDescent="0.35">
      <c r="A203" s="112"/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</row>
    <row r="204" spans="1:22" ht="14.5" x14ac:dyDescent="0.35">
      <c r="A204" s="112"/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</row>
    <row r="205" spans="1:22" ht="14.5" x14ac:dyDescent="0.35">
      <c r="A205" s="112"/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</row>
    <row r="206" spans="1:22" ht="14.5" x14ac:dyDescent="0.35">
      <c r="A206" s="112"/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</row>
    <row r="207" spans="1:22" ht="14.5" x14ac:dyDescent="0.35">
      <c r="A207" s="112"/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</row>
    <row r="208" spans="1:22" ht="14.5" x14ac:dyDescent="0.35">
      <c r="A208" s="112"/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</row>
    <row r="209" spans="1:22" ht="14.5" x14ac:dyDescent="0.35">
      <c r="A209" s="112"/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</row>
    <row r="210" spans="1:22" ht="14.5" x14ac:dyDescent="0.35">
      <c r="A210" s="112"/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</row>
    <row r="211" spans="1:22" ht="14.5" x14ac:dyDescent="0.35">
      <c r="A211" s="112"/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</row>
    <row r="212" spans="1:22" ht="14.5" x14ac:dyDescent="0.35">
      <c r="A212" s="112"/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</row>
    <row r="213" spans="1:22" ht="14.5" x14ac:dyDescent="0.35">
      <c r="A213" s="112"/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</row>
    <row r="214" spans="1:22" ht="14.5" x14ac:dyDescent="0.35">
      <c r="A214" s="112"/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</row>
    <row r="215" spans="1:22" ht="14.5" x14ac:dyDescent="0.35">
      <c r="A215" s="112"/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</row>
    <row r="216" spans="1:22" ht="14.5" x14ac:dyDescent="0.35">
      <c r="A216" s="112"/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</row>
    <row r="217" spans="1:22" ht="14.5" x14ac:dyDescent="0.35">
      <c r="A217" s="112"/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</row>
    <row r="218" spans="1:22" ht="14.5" x14ac:dyDescent="0.35">
      <c r="A218" s="112"/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</row>
    <row r="219" spans="1:22" ht="14.5" x14ac:dyDescent="0.35">
      <c r="A219" s="112"/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</row>
    <row r="220" spans="1:22" ht="14.5" x14ac:dyDescent="0.35">
      <c r="A220" s="112"/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</row>
    <row r="221" spans="1:22" ht="14.5" x14ac:dyDescent="0.35">
      <c r="A221" s="112"/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</row>
    <row r="222" spans="1:22" ht="14.5" x14ac:dyDescent="0.35">
      <c r="A222" s="112"/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</row>
    <row r="223" spans="1:22" ht="14.5" x14ac:dyDescent="0.35">
      <c r="A223" s="112"/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</row>
    <row r="224" spans="1:22" ht="14.5" x14ac:dyDescent="0.35">
      <c r="A224" s="112"/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</row>
    <row r="225" spans="1:22" ht="14.5" x14ac:dyDescent="0.35">
      <c r="A225" s="112"/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</row>
    <row r="226" spans="1:22" ht="14.5" x14ac:dyDescent="0.35">
      <c r="A226" s="112"/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</row>
    <row r="227" spans="1:22" ht="14.5" x14ac:dyDescent="0.35">
      <c r="A227" s="112"/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</row>
    <row r="228" spans="1:22" ht="14.5" x14ac:dyDescent="0.35">
      <c r="A228" s="112"/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</row>
    <row r="229" spans="1:22" ht="14.5" x14ac:dyDescent="0.35">
      <c r="A229" s="112"/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</row>
    <row r="230" spans="1:22" ht="14.5" x14ac:dyDescent="0.35">
      <c r="A230" s="112"/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</row>
    <row r="231" spans="1:22" ht="14.5" x14ac:dyDescent="0.35">
      <c r="A231" s="112"/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</row>
    <row r="232" spans="1:22" ht="14.5" x14ac:dyDescent="0.35">
      <c r="A232" s="112"/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</row>
    <row r="233" spans="1:22" ht="14.5" x14ac:dyDescent="0.35">
      <c r="A233" s="112"/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</row>
    <row r="234" spans="1:22" ht="14.5" x14ac:dyDescent="0.35">
      <c r="A234" s="112"/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</row>
    <row r="235" spans="1:22" ht="14.5" x14ac:dyDescent="0.35">
      <c r="A235" s="112"/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</row>
    <row r="236" spans="1:22" ht="14.5" x14ac:dyDescent="0.35">
      <c r="A236" s="112"/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</row>
    <row r="237" spans="1:22" ht="14.5" x14ac:dyDescent="0.35">
      <c r="A237" s="112"/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</row>
    <row r="238" spans="1:22" ht="14.5" x14ac:dyDescent="0.35">
      <c r="A238" s="112"/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</row>
    <row r="239" spans="1:22" ht="14.5" x14ac:dyDescent="0.35">
      <c r="A239" s="112"/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</row>
    <row r="240" spans="1:22" ht="14.5" x14ac:dyDescent="0.35">
      <c r="A240" s="112"/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</row>
    <row r="241" spans="1:22" ht="14.5" x14ac:dyDescent="0.35">
      <c r="A241" s="112"/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</row>
    <row r="242" spans="1:22" ht="14.5" x14ac:dyDescent="0.35">
      <c r="A242" s="112"/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</row>
    <row r="243" spans="1:22" ht="14.5" x14ac:dyDescent="0.35">
      <c r="A243" s="112"/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</row>
    <row r="244" spans="1:22" ht="14.5" x14ac:dyDescent="0.35">
      <c r="A244" s="112"/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</row>
    <row r="245" spans="1:22" ht="14.5" x14ac:dyDescent="0.35">
      <c r="A245" s="112"/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</row>
    <row r="246" spans="1:22" ht="14.5" x14ac:dyDescent="0.35">
      <c r="A246" s="112"/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</row>
    <row r="247" spans="1:22" ht="14.5" x14ac:dyDescent="0.35">
      <c r="A247" s="112"/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</row>
    <row r="248" spans="1:22" ht="14.5" x14ac:dyDescent="0.35">
      <c r="A248" s="112"/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</row>
    <row r="249" spans="1:22" ht="14.5" x14ac:dyDescent="0.35">
      <c r="A249" s="112"/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</row>
    <row r="250" spans="1:22" ht="14.5" x14ac:dyDescent="0.35">
      <c r="A250" s="112"/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</row>
    <row r="251" spans="1:22" ht="14.5" x14ac:dyDescent="0.35">
      <c r="A251" s="112"/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</row>
    <row r="252" spans="1:22" ht="14.5" x14ac:dyDescent="0.35">
      <c r="A252" s="112"/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</row>
    <row r="253" spans="1:22" ht="14.5" x14ac:dyDescent="0.35">
      <c r="A253" s="112"/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</row>
    <row r="254" spans="1:22" ht="14.5" x14ac:dyDescent="0.35">
      <c r="A254" s="112"/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</row>
    <row r="255" spans="1:22" ht="14.5" x14ac:dyDescent="0.35">
      <c r="A255" s="112"/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</row>
    <row r="256" spans="1:22" ht="14.5" x14ac:dyDescent="0.35">
      <c r="A256" s="112"/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</row>
    <row r="257" spans="1:22" ht="14.5" x14ac:dyDescent="0.35">
      <c r="A257" s="112"/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</row>
    <row r="258" spans="1:22" ht="14.5" x14ac:dyDescent="0.35">
      <c r="A258" s="112"/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</row>
    <row r="259" spans="1:22" ht="14.5" x14ac:dyDescent="0.35">
      <c r="A259" s="112"/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</row>
    <row r="260" spans="1:22" ht="14.5" x14ac:dyDescent="0.35">
      <c r="A260" s="112"/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</row>
    <row r="261" spans="1:22" ht="14.5" x14ac:dyDescent="0.35">
      <c r="A261" s="112"/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</row>
    <row r="262" spans="1:22" ht="14.5" x14ac:dyDescent="0.35">
      <c r="A262" s="112"/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</row>
    <row r="263" spans="1:22" ht="14.5" x14ac:dyDescent="0.35">
      <c r="A263" s="112"/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</row>
    <row r="264" spans="1:22" ht="14.5" x14ac:dyDescent="0.35">
      <c r="A264" s="112"/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</row>
    <row r="265" spans="1:22" ht="14.5" x14ac:dyDescent="0.35">
      <c r="A265" s="112"/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</row>
    <row r="266" spans="1:22" ht="14.5" x14ac:dyDescent="0.35">
      <c r="A266" s="112"/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</row>
    <row r="267" spans="1:22" ht="14.5" x14ac:dyDescent="0.35">
      <c r="A267" s="112"/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</row>
    <row r="268" spans="1:22" ht="14.5" x14ac:dyDescent="0.35">
      <c r="A268" s="112"/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</row>
    <row r="269" spans="1:22" ht="14.5" x14ac:dyDescent="0.35">
      <c r="A269" s="112"/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</row>
    <row r="270" spans="1:22" ht="14.5" x14ac:dyDescent="0.35">
      <c r="A270" s="112"/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</row>
    <row r="271" spans="1:22" x14ac:dyDescent="0.3"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Helårsbalans</vt:lpstr>
      <vt:lpstr>2023_2024_kvartal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lammkött</dc:title>
  <dc:creator>Jordbruksverket@jordbruksverket.se</dc:creator>
  <cp:lastModifiedBy>Åsa Lannhard Öberg</cp:lastModifiedBy>
  <dcterms:created xsi:type="dcterms:W3CDTF">2021-04-07T08:36:25Z</dcterms:created>
  <dcterms:modified xsi:type="dcterms:W3CDTF">2025-03-18T10:42:17Z</dcterms:modified>
</cp:coreProperties>
</file>