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NÖTKÖTT\"/>
    </mc:Choice>
  </mc:AlternateContent>
  <xr:revisionPtr revIDLastSave="0" documentId="13_ncr:1_{BEDD73AD-A2DA-4A74-BD47-D03033ADFF82}" xr6:coauthVersionLast="36" xr6:coauthVersionMax="36" xr10:uidLastSave="{00000000-0000-0000-0000-000000000000}"/>
  <bookViews>
    <workbookView xWindow="1520" yWindow="1520" windowWidth="22560" windowHeight="13110" activeTab="2" xr2:uid="{00000000-000D-0000-FFFF-FFFF00000000}"/>
  </bookViews>
  <sheets>
    <sheet name="Helårsbalans" sheetId="8" r:id="rId1"/>
    <sheet name="2022_2023_kvartal" sheetId="3" r:id="rId2"/>
    <sheet name="2023_2024_kvartal" sheetId="13" r:id="rId3"/>
    <sheet name="Handel per land 2022-2023" sheetId="9" r:id="rId4"/>
    <sheet name="Handel per kategori 2019-2023" sheetId="10" r:id="rId5"/>
    <sheet name="Detaljerad import"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3" l="1"/>
  <c r="H18" i="13"/>
  <c r="E19" i="13"/>
  <c r="G19" i="13" s="1"/>
  <c r="E18" i="13"/>
  <c r="G18" i="13" s="1"/>
  <c r="I20" i="13"/>
  <c r="H20" i="13"/>
  <c r="D20" i="13"/>
  <c r="C20" i="13"/>
  <c r="B20" i="13"/>
  <c r="E20" i="13" l="1"/>
  <c r="G20" i="13"/>
  <c r="F19" i="13"/>
  <c r="F18" i="13"/>
  <c r="E16" i="13"/>
  <c r="G16" i="13" s="1"/>
  <c r="E15" i="13"/>
  <c r="G15" i="13" s="1"/>
  <c r="F20" i="13" l="1"/>
  <c r="F15" i="13"/>
  <c r="F16" i="13"/>
  <c r="H16" i="13"/>
  <c r="H15" i="13"/>
  <c r="I17" i="13" l="1"/>
  <c r="H17" i="13"/>
  <c r="G17" i="13"/>
  <c r="F17" i="13"/>
  <c r="E17" i="13"/>
  <c r="D17" i="13"/>
  <c r="C17" i="13"/>
  <c r="B17" i="13"/>
  <c r="C11" i="13" l="1"/>
  <c r="D11" i="13"/>
  <c r="H11" i="13"/>
  <c r="I11" i="13"/>
  <c r="B11" i="13"/>
  <c r="E10" i="13"/>
  <c r="G10" i="13" s="1"/>
  <c r="I14" i="13"/>
  <c r="D14" i="13"/>
  <c r="C14" i="13"/>
  <c r="B14" i="13"/>
  <c r="H13" i="13"/>
  <c r="E13" i="13" s="1"/>
  <c r="H12" i="13"/>
  <c r="E12" i="13" s="1"/>
  <c r="F12" i="13" s="1"/>
  <c r="E9" i="13"/>
  <c r="E8" i="13"/>
  <c r="G8" i="13" s="1"/>
  <c r="E7" i="13"/>
  <c r="G7" i="13" s="1"/>
  <c r="E6" i="13"/>
  <c r="G6" i="13" s="1"/>
  <c r="E11" i="13" l="1"/>
  <c r="F10" i="13"/>
  <c r="F6" i="13"/>
  <c r="G12" i="13"/>
  <c r="H14" i="13"/>
  <c r="F13" i="13"/>
  <c r="F14" i="13" s="1"/>
  <c r="E14" i="13"/>
  <c r="G13" i="13"/>
  <c r="F7" i="13"/>
  <c r="F9" i="13"/>
  <c r="G9" i="13"/>
  <c r="G11" i="13" s="1"/>
  <c r="F8" i="13"/>
  <c r="AA76" i="12"/>
  <c r="AA75" i="12"/>
  <c r="AA74" i="12"/>
  <c r="AA73" i="12"/>
  <c r="AA72" i="12"/>
  <c r="AA71" i="12"/>
  <c r="AA70" i="12"/>
  <c r="AA69" i="12"/>
  <c r="AA68" i="12"/>
  <c r="AA67" i="12"/>
  <c r="AA66" i="12"/>
  <c r="AA65" i="12"/>
  <c r="AA64" i="12"/>
  <c r="AA63" i="12"/>
  <c r="AA62" i="12"/>
  <c r="AA61" i="12"/>
  <c r="AA60" i="12"/>
  <c r="AA59" i="12"/>
  <c r="AA58" i="12"/>
  <c r="AA57" i="12"/>
  <c r="AA56" i="12"/>
  <c r="AA55" i="12"/>
  <c r="AA54" i="12"/>
  <c r="AA53" i="12"/>
  <c r="AA52" i="12"/>
  <c r="AA51" i="12"/>
  <c r="AA50" i="12"/>
  <c r="AA49" i="12"/>
  <c r="AA48" i="12"/>
  <c r="AA47" i="12"/>
  <c r="AA46" i="12"/>
  <c r="AA45" i="12"/>
  <c r="AA44" i="12"/>
  <c r="AA43" i="12"/>
  <c r="AA42" i="12"/>
  <c r="F11" i="13" l="1"/>
  <c r="G14" i="13"/>
  <c r="F30" i="10"/>
  <c r="F20" i="10"/>
  <c r="E55" i="8" l="1"/>
  <c r="F55" i="8" s="1"/>
  <c r="G55" i="8" l="1"/>
  <c r="E22" i="3"/>
  <c r="F22" i="3" s="1"/>
  <c r="E21" i="3"/>
  <c r="I23" i="3"/>
  <c r="H23" i="3"/>
  <c r="D23" i="3"/>
  <c r="C23" i="3"/>
  <c r="B23" i="3"/>
  <c r="G22" i="3" l="1"/>
  <c r="E23" i="3"/>
  <c r="F21" i="3"/>
  <c r="F23" i="3" s="1"/>
  <c r="G21" i="3"/>
  <c r="E19" i="3"/>
  <c r="G19" i="3" s="1"/>
  <c r="H18" i="3"/>
  <c r="E18" i="3" s="1"/>
  <c r="G18" i="3" s="1"/>
  <c r="G23" i="3" l="1"/>
  <c r="F19" i="3"/>
  <c r="F18" i="3"/>
  <c r="I20" i="3"/>
  <c r="H20" i="3"/>
  <c r="G20" i="3"/>
  <c r="E20" i="3"/>
  <c r="D20" i="3"/>
  <c r="C20" i="3"/>
  <c r="B20" i="3"/>
  <c r="F20" i="3" l="1"/>
  <c r="I17" i="3"/>
  <c r="D17" i="3"/>
  <c r="C17" i="3"/>
  <c r="B17" i="3"/>
  <c r="H15" i="3"/>
  <c r="E15" i="3" s="1"/>
  <c r="F15" i="3" s="1"/>
  <c r="E16" i="3" l="1"/>
  <c r="G16" i="3" s="1"/>
  <c r="G15" i="3"/>
  <c r="G17" i="3" l="1"/>
  <c r="F16" i="3"/>
  <c r="F17" i="3" s="1"/>
  <c r="E17" i="3"/>
  <c r="H17" i="3"/>
  <c r="H11" i="3"/>
  <c r="I11" i="3"/>
  <c r="C11" i="3"/>
  <c r="D11" i="3"/>
  <c r="B11" i="3"/>
  <c r="H13" i="3" l="1"/>
  <c r="H12" i="3"/>
  <c r="G31" i="9" l="1"/>
  <c r="G30" i="9"/>
  <c r="G29" i="9"/>
  <c r="G28" i="9"/>
  <c r="G13" i="9"/>
  <c r="G12" i="9"/>
  <c r="G11" i="9"/>
  <c r="G10" i="9"/>
  <c r="G24" i="9"/>
  <c r="G25" i="9"/>
  <c r="G26" i="9"/>
  <c r="G23" i="9"/>
  <c r="G8" i="9"/>
  <c r="G6" i="9"/>
  <c r="G7" i="9"/>
  <c r="G5" i="9"/>
  <c r="E54" i="8" l="1"/>
  <c r="G54" i="8" s="1"/>
  <c r="F54" i="8" l="1"/>
  <c r="E30" i="10" l="1"/>
  <c r="D30" i="10"/>
  <c r="C30" i="10"/>
  <c r="B30" i="10"/>
  <c r="E20" i="10"/>
  <c r="D20" i="10"/>
  <c r="C20" i="10"/>
  <c r="B20" i="10"/>
  <c r="F33" i="9" l="1"/>
  <c r="E33" i="9"/>
  <c r="D33" i="9"/>
  <c r="C33" i="9"/>
  <c r="B33" i="9"/>
  <c r="F32" i="9"/>
  <c r="E32" i="9"/>
  <c r="D32" i="9"/>
  <c r="C32" i="9"/>
  <c r="B32" i="9"/>
  <c r="F15" i="9"/>
  <c r="E15" i="9"/>
  <c r="D15" i="9"/>
  <c r="C15" i="9"/>
  <c r="B15" i="9"/>
  <c r="F14" i="9"/>
  <c r="E14" i="9"/>
  <c r="D14" i="9"/>
  <c r="C14" i="9"/>
  <c r="B14" i="9"/>
  <c r="C16" i="9" l="1"/>
  <c r="C34" i="9"/>
  <c r="F34" i="9"/>
  <c r="B16" i="9"/>
  <c r="E16" i="9"/>
  <c r="D16" i="9"/>
  <c r="F16" i="9"/>
  <c r="B34" i="9"/>
  <c r="D34" i="9"/>
  <c r="G14" i="9"/>
  <c r="G15" i="9"/>
  <c r="G32" i="9"/>
  <c r="E34" i="9"/>
  <c r="G33" i="9"/>
  <c r="G34" i="9" l="1"/>
  <c r="G16" i="9"/>
  <c r="E9" i="3"/>
  <c r="E8" i="3"/>
  <c r="F8" i="3" s="1"/>
  <c r="E7" i="3"/>
  <c r="G7" i="3" s="1"/>
  <c r="E6" i="3"/>
  <c r="G6" i="3" s="1"/>
  <c r="F9" i="3" l="1"/>
  <c r="G9" i="3"/>
  <c r="G8" i="3"/>
  <c r="F6" i="3"/>
  <c r="F7" i="3"/>
  <c r="E10" i="3"/>
  <c r="F10" i="3" l="1"/>
  <c r="F11" i="3" s="1"/>
  <c r="G10" i="3"/>
  <c r="G11" i="3" s="1"/>
  <c r="E11" i="3"/>
  <c r="E53" i="8" l="1"/>
  <c r="F53" i="8" s="1"/>
  <c r="G53" i="8" l="1"/>
  <c r="I14" i="3" l="1"/>
  <c r="D14" i="3"/>
  <c r="C14" i="3"/>
  <c r="B14" i="3"/>
  <c r="E13" i="3"/>
  <c r="F13" i="3" s="1"/>
  <c r="E12" i="3"/>
  <c r="E56" i="8"/>
  <c r="E52" i="8"/>
  <c r="G52" i="8" s="1"/>
  <c r="E51" i="8"/>
  <c r="G51" i="8" s="1"/>
  <c r="E50" i="8"/>
  <c r="F50" i="8" s="1"/>
  <c r="E49" i="8"/>
  <c r="G49" i="8" s="1"/>
  <c r="E48" i="8"/>
  <c r="F48" i="8" s="1"/>
  <c r="E47" i="8"/>
  <c r="G47" i="8" s="1"/>
  <c r="E46" i="8"/>
  <c r="G46" i="8" s="1"/>
  <c r="E45" i="8"/>
  <c r="G45" i="8" s="1"/>
  <c r="E44" i="8"/>
  <c r="G44" i="8" s="1"/>
  <c r="E43" i="8"/>
  <c r="G43" i="8" s="1"/>
  <c r="E42" i="8"/>
  <c r="F42" i="8" s="1"/>
  <c r="E41" i="8"/>
  <c r="G41" i="8" s="1"/>
  <c r="E40" i="8"/>
  <c r="F40" i="8" s="1"/>
  <c r="E39" i="8"/>
  <c r="G39" i="8" s="1"/>
  <c r="E38" i="8"/>
  <c r="G38" i="8" s="1"/>
  <c r="E37" i="8"/>
  <c r="F37" i="8" s="1"/>
  <c r="E36" i="8"/>
  <c r="G36" i="8" s="1"/>
  <c r="E35" i="8"/>
  <c r="G35" i="8" s="1"/>
  <c r="E34" i="8"/>
  <c r="F34" i="8" s="1"/>
  <c r="E33" i="8"/>
  <c r="F33" i="8" s="1"/>
  <c r="E32" i="8"/>
  <c r="F32" i="8" s="1"/>
  <c r="E31" i="8"/>
  <c r="G31" i="8" s="1"/>
  <c r="E30" i="8"/>
  <c r="G30" i="8" s="1"/>
  <c r="E29" i="8"/>
  <c r="G29" i="8" s="1"/>
  <c r="E28" i="8"/>
  <c r="G28" i="8" s="1"/>
  <c r="E27" i="8"/>
  <c r="G27" i="8" s="1"/>
  <c r="E26" i="8"/>
  <c r="F26" i="8" s="1"/>
  <c r="E25" i="8"/>
  <c r="G25" i="8" s="1"/>
  <c r="E24" i="8"/>
  <c r="F24" i="8" s="1"/>
  <c r="E23" i="8"/>
  <c r="G23" i="8" s="1"/>
  <c r="E22" i="8"/>
  <c r="G22" i="8" s="1"/>
  <c r="E21" i="8"/>
  <c r="G21" i="8" s="1"/>
  <c r="E20" i="8"/>
  <c r="G20" i="8" s="1"/>
  <c r="E19" i="8"/>
  <c r="G19" i="8" s="1"/>
  <c r="E18" i="8"/>
  <c r="F18" i="8" s="1"/>
  <c r="E17" i="8"/>
  <c r="F17" i="8" s="1"/>
  <c r="E16" i="8"/>
  <c r="F16" i="8" s="1"/>
  <c r="E15" i="8"/>
  <c r="F15" i="8" s="1"/>
  <c r="E14" i="8"/>
  <c r="G14" i="8" s="1"/>
  <c r="E13" i="8"/>
  <c r="G37" i="8" l="1"/>
  <c r="F25" i="8"/>
  <c r="G26" i="8"/>
  <c r="G15" i="8"/>
  <c r="F21" i="8"/>
  <c r="F43" i="8"/>
  <c r="G33" i="8"/>
  <c r="G16" i="8"/>
  <c r="F29" i="8"/>
  <c r="F35" i="8"/>
  <c r="G40" i="8"/>
  <c r="G13" i="8"/>
  <c r="F13" i="8"/>
  <c r="G18" i="8"/>
  <c r="G32" i="8"/>
  <c r="F41" i="8"/>
  <c r="F45" i="8"/>
  <c r="F27" i="8"/>
  <c r="F19" i="8"/>
  <c r="G24" i="8"/>
  <c r="G42" i="8"/>
  <c r="G34" i="8"/>
  <c r="F51" i="8"/>
  <c r="G50" i="8"/>
  <c r="F49" i="8"/>
  <c r="G48" i="8"/>
  <c r="G13" i="3"/>
  <c r="F56" i="8"/>
  <c r="E14" i="3"/>
  <c r="G12" i="3"/>
  <c r="F12" i="3"/>
  <c r="F14" i="3" s="1"/>
  <c r="H14" i="3"/>
  <c r="F14" i="8"/>
  <c r="F22" i="8"/>
  <c r="F30" i="8"/>
  <c r="F38" i="8"/>
  <c r="F46" i="8"/>
  <c r="G17" i="8"/>
  <c r="F20" i="8"/>
  <c r="F28" i="8"/>
  <c r="F36" i="8"/>
  <c r="F44" i="8"/>
  <c r="F52" i="8"/>
  <c r="F23" i="8"/>
  <c r="F31" i="8"/>
  <c r="F39" i="8"/>
  <c r="F47" i="8"/>
  <c r="G14" i="3" l="1"/>
</calcChain>
</file>

<file path=xl/sharedStrings.xml><?xml version="1.0" encoding="utf-8"?>
<sst xmlns="http://schemas.openxmlformats.org/spreadsheetml/2006/main" count="302" uniqueCount="157">
  <si>
    <t>SVENSK MARKNADSBALANS NÖTKÖTT, 1 000 TON SLAKTAD VIKT</t>
  </si>
  <si>
    <t>Produktion</t>
  </si>
  <si>
    <t>Import</t>
  </si>
  <si>
    <t>Export</t>
  </si>
  <si>
    <t>Totalkonsumtion</t>
  </si>
  <si>
    <t>Totalkonsumtion kg/capita</t>
  </si>
  <si>
    <t>Hemslakt</t>
  </si>
  <si>
    <t>Befolkning</t>
  </si>
  <si>
    <t>Källa: Jordbruksverket och Statistiska centralbyrån</t>
  </si>
  <si>
    <t xml:space="preserve">Information om beräkningen finns under fliken "Helårsbalans". </t>
  </si>
  <si>
    <t>År</t>
  </si>
  <si>
    <t>IMPORT AV NÖTKÖTT TILL SVERIGE PER LAND, TON SLAKTAD VIKT</t>
  </si>
  <si>
    <t>Totalt</t>
  </si>
  <si>
    <t>Tyskland</t>
  </si>
  <si>
    <t>Övriga</t>
  </si>
  <si>
    <t>Danmark</t>
  </si>
  <si>
    <t>Produktkategori</t>
  </si>
  <si>
    <t>Förändring föregående år</t>
  </si>
  <si>
    <t>2021</t>
  </si>
  <si>
    <t>Storbritannien</t>
  </si>
  <si>
    <t>Nötkött med ben</t>
  </si>
  <si>
    <t>Benfritt nötkött</t>
  </si>
  <si>
    <t>Bearbetat nötkött</t>
  </si>
  <si>
    <t>Summa</t>
  </si>
  <si>
    <t>2019</t>
  </si>
  <si>
    <t>2020</t>
  </si>
  <si>
    <t>Korv med nötkött</t>
  </si>
  <si>
    <t>Finland</t>
  </si>
  <si>
    <t>2022 jan-mar</t>
  </si>
  <si>
    <t>2022 jan-jun</t>
  </si>
  <si>
    <t>2022 jan-sep</t>
  </si>
  <si>
    <t>2022 jan-dec</t>
  </si>
  <si>
    <t>Irland</t>
  </si>
  <si>
    <t>2022</t>
  </si>
  <si>
    <t>Totalt 2022</t>
  </si>
  <si>
    <t>Nederländerna</t>
  </si>
  <si>
    <t>Belgien</t>
  </si>
  <si>
    <t>EXPORT AV NÖTKÖTT FRÅN SVERIGE PER LAND, TON SLAKTAD VIKT</t>
  </si>
  <si>
    <t>Förändring 22/21</t>
  </si>
  <si>
    <t>2023 jan-mar</t>
  </si>
  <si>
    <t>Förändring Q1 23/22</t>
  </si>
  <si>
    <t>2023 jan-jun</t>
  </si>
  <si>
    <t>Förändring Q1-2 23/22</t>
  </si>
  <si>
    <t>2023 jan-sep</t>
  </si>
  <si>
    <t>Förändring Q1-3 23/22</t>
  </si>
  <si>
    <t>2023 jan-dec</t>
  </si>
  <si>
    <t>Förändring Q1-4 23/22</t>
  </si>
  <si>
    <r>
      <t>Bra att veta om beräkningen</t>
    </r>
    <r>
      <rPr>
        <sz val="12"/>
        <color rgb="FF000000"/>
        <rFont val="Arial"/>
        <family val="2"/>
        <scheme val="minor"/>
      </rPr>
      <t xml:space="preserve"> </t>
    </r>
  </si>
  <si>
    <t xml:space="preserve">I balansen är handeln omräknad till slaktkroppsekvivalenter via viktningstal för att möjliggöra en jämförelse med produktionen i slaktad vikt.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</si>
  <si>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</si>
  <si>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</si>
  <si>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Hemslakten på gårdar beräknas enligt en schablon och ingår i Jordbruksverkets konsumtionsberäkningar. För nötkött lyder formeln antal kalvar i juni * medelslaktvikten * 0,02. För åren före 1995 har hemslakten antagits varit samma på nivå som 1995. I kvartalssiffrorna beräknas hemslakten utifrån den nivå som rådde året innan. </t>
  </si>
  <si>
    <t xml:space="preserve">Totalkonsumtionen i kg/capita är framräknad genom att dividera summan för riket med ett snitt av befolkningen aktuell period. </t>
  </si>
  <si>
    <t>2023</t>
  </si>
  <si>
    <t>Totalt 2023</t>
  </si>
  <si>
    <t>02011000</t>
  </si>
  <si>
    <t>02012020</t>
  </si>
  <si>
    <t>02012030</t>
  </si>
  <si>
    <t>02012050</t>
  </si>
  <si>
    <t>02012090</t>
  </si>
  <si>
    <t>02013000</t>
  </si>
  <si>
    <t>02021000</t>
  </si>
  <si>
    <t>02022010</t>
  </si>
  <si>
    <t>02022030</t>
  </si>
  <si>
    <t>02022050</t>
  </si>
  <si>
    <t>02022090</t>
  </si>
  <si>
    <t>02023010</t>
  </si>
  <si>
    <t>02023050</t>
  </si>
  <si>
    <t>02023090</t>
  </si>
  <si>
    <t>02102010</t>
  </si>
  <si>
    <t>02102090</t>
  </si>
  <si>
    <t>16010091</t>
  </si>
  <si>
    <t>16010099</t>
  </si>
  <si>
    <t>16025010</t>
  </si>
  <si>
    <t>16025031</t>
  </si>
  <si>
    <t>16025039</t>
  </si>
  <si>
    <t>16025080</t>
  </si>
  <si>
    <t>16025095</t>
  </si>
  <si>
    <t>16029061</t>
  </si>
  <si>
    <t>16029069</t>
  </si>
  <si>
    <t>Totalt per land</t>
  </si>
  <si>
    <t>Polen</t>
  </si>
  <si>
    <t>Italien</t>
  </si>
  <si>
    <t>Litauen</t>
  </si>
  <si>
    <t>Brasilien</t>
  </si>
  <si>
    <t>Österrike</t>
  </si>
  <si>
    <t>Spanien</t>
  </si>
  <si>
    <t>Slovenien</t>
  </si>
  <si>
    <t>Frankrike</t>
  </si>
  <si>
    <t>Uruguay</t>
  </si>
  <si>
    <t>Tjeckien</t>
  </si>
  <si>
    <t>Ungern</t>
  </si>
  <si>
    <t>Nya Zeeland</t>
  </si>
  <si>
    <t>Kroatien</t>
  </si>
  <si>
    <t>Rumänien</t>
  </si>
  <si>
    <t>Kanada</t>
  </si>
  <si>
    <t>Estland</t>
  </si>
  <si>
    <t>Förenta staterna (USA)</t>
  </si>
  <si>
    <t>Norge</t>
  </si>
  <si>
    <t>Förenade kungariket (Storbritannien och Nordirland)</t>
  </si>
  <si>
    <t>Serbien</t>
  </si>
  <si>
    <t>Grekland</t>
  </si>
  <si>
    <t>Lettland</t>
  </si>
  <si>
    <t>Nordmakedonien</t>
  </si>
  <si>
    <t>Slovakien</t>
  </si>
  <si>
    <t>Portugal</t>
  </si>
  <si>
    <t>Island</t>
  </si>
  <si>
    <t>Hongkong</t>
  </si>
  <si>
    <t>Filippinerna</t>
  </si>
  <si>
    <t>Sydkorea</t>
  </si>
  <si>
    <t>Elfenbenskusten</t>
  </si>
  <si>
    <t>Chile</t>
  </si>
  <si>
    <t>Ukraina</t>
  </si>
  <si>
    <t>Cypern</t>
  </si>
  <si>
    <t>Malta</t>
  </si>
  <si>
    <t>Bunkring och underhåll</t>
  </si>
  <si>
    <t>Schweiz</t>
  </si>
  <si>
    <t xml:space="preserve">Hela och halva slaktkroppar av nötkreatur eller andra oxdjur, färskt eller kylt </t>
  </si>
  <si>
    <t xml:space="preserve">Kvartsparter av nötkreatur eller andra oxdjur med ben, kompenserade, färskt eller kylt </t>
  </si>
  <si>
    <t xml:space="preserve">Framkvartsparter av nötkreatur eller andra oxdjur med ben, sammanhängande eller avskilda, färskt eller kylt </t>
  </si>
  <si>
    <t xml:space="preserve">Bakkvartsparter av nötkreatur eller andra oxdjur med ben, sammanhängande eller avskilda, färskt eller kylt </t>
  </si>
  <si>
    <t xml:space="preserve">Styckat kött av nötkreatur eller andra oxdjur, färskt eller kylt (exkl. hela och halva slaktkroppar, kompenserade kvartsparter, fram- och bakkvartsparter) </t>
  </si>
  <si>
    <t xml:space="preserve">Kött av nötkreatur eller andra oxdjur, benfritt, färskt eller kylt </t>
  </si>
  <si>
    <t xml:space="preserve">Hela och halva slaktkroppar av nötkreatur eller andra oxdjur, fryst </t>
  </si>
  <si>
    <t xml:space="preserve">Kvartsparter av nötkreatur eller andra oxdjur med ben, kompenserade, fryst </t>
  </si>
  <si>
    <t xml:space="preserve">Framkvartsparter av nötkreatur eller andra oxdjur med ben, sammanhängande eller avskilda, fryst </t>
  </si>
  <si>
    <t xml:space="preserve">Bakkvartsparter av nötkreatur eller andra oxdjur med ben, sammanhängande eller avskilda, fryst </t>
  </si>
  <si>
    <t xml:space="preserve">Styckat kött av nötkreatur eller andra oxdjur, fryst (exkl. hela och halva slaktkroppar, kompenserade kvartsparter, fram- och bakkvartsparter) </t>
  </si>
  <si>
    <t>Framkvartsparter av nötkreatur eller andra oxdjur, benfritt, fryst, framkvartsparter, hela eller styckade i högst fem bitar, varje kvartspart i ett stycke; kompenserade kvartsparter i två stycken, av vilka den ena innehåller framkvartsparten hel eller sty ckad i högst fem bitar, och den andra, bakkvartsparten, utan filén, i en bit</t>
  </si>
  <si>
    <t xml:space="preserve">Styckningsdelar av framkvartspart eller sida benämda crop, chuck and blade och brisket av nötkreatur eller andra oxdjur, benfritt, fryst </t>
  </si>
  <si>
    <t>Kött av nötkreatur eller andra oxdjur, benfritt, fryst (exkl. framkvartsparter av nötkreatur, benfritt, fryst, hela eller styckade i högst fem bitar, varje kvartspart i ett stycke; kompenserade kvartsparter i två stycken, av vilka den ena innehåller framk vartsparten hel eller styckad i högst fem bitar, och den andra, bakkvartsparten, utan filén i en bit samt styckningsdelar av framkvartspart eller sida benämda crop, chuck and blade och brisket)</t>
  </si>
  <si>
    <t xml:space="preserve">Kött av nötkreatur och andra oxdjur, med ben, saltat, i saltlake, torkat eller rökt </t>
  </si>
  <si>
    <t xml:space="preserve">Kött av nötkreatur och andra oxdjur, benfritt, saltat, i saltlake, torkat eller rökt </t>
  </si>
  <si>
    <t>Korv, rå, torr eller bredbar, av kött, slaktbiprodukter, blod eller insekter (exkl. av lever)</t>
  </si>
  <si>
    <t>Korv och liknande produkter av kött, slaktbiprodukter, blod eller insekter; beredningar av dessa produkter (exkl. rå, torr eller bredbar samt korv av lever)</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</si>
  <si>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</si>
  <si>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Corned beef, i hermetiskt tillslutna förpackningar</t>
  </si>
  <si>
    <t>Varor av kött eller slaktbiprodukter av nötkreatur och andra oxdjur, beredda eller konserverade, kokta eller på annat sätt värmebehandlade, i hermetiskt tillslutna förpackningar (exkl. korvar och liknande varor, homogeniserade beredningar som föreligger  i detaljhandelsförpackningar, med en nettovikt av &lt;= 250 g, för försäljning som barnmat eller för dietiskt ändamål, beredda varor av lever, extrakter och saft av kött samt corned beef)</t>
  </si>
  <si>
    <t>Varor av kött eller slaktbiprodukter av nötkreatur och andra oxdjur, beredda eller konserverade, kokta eller på annat sätt värmebehandlade (exkl. korvar och liknande varor, homogeniserade beredningar som föreligger i detaljhandelsförpackningar, med en  nettovikt av &lt;= 250 g, för försäljning som barnmat eller för dietiskt ändamål, beredda varor av lever, extrakter och saft av kött samt köttvaror i hermetiskt tillslutna förpackningar)</t>
  </si>
  <si>
    <t>Varor av kött eller slaktbiprodukter av nötkreatur och andra oxdjur, beredda eller konserverade, kokta eller på annat sätt värmebehandlade (exkl. corned beef i hermetiskt tillslutna förpackningar, korvar och liknande varor, homogeniserade beredningar som  föreligger i detaljhandelsförpackningar, med en nettovikt av &lt;= 250 g, för försäljning som barnmat eller för dietiskt ändamål, beredda varor av lever, extrakter och saft av kött)</t>
  </si>
  <si>
    <t>Varor av kött eller slaktbiprodukter, beredda eller konserverade, inte kokta eller på annat sätt värmebehandlade, innehållande kött eller slaktbiprodukter av nötkreatur eller andra oxdjur, inkl. blandningar av sådant kött eller slaktbiprodukter med kokt e ller på annat sätt värmebehandlat kött eller slaktbiprodukter (exkl. av tama fjäderfä, tamsvin, ren, vilt eller kanin, korvar och liknande varor, homogeniserade beredningar som föreligger i detaljhandelsförpackningar, med en nettovikt av &lt;= 250 g, för förrsäljning som barnmat eller för dietiskt ändamål samt beredda varor av lever)</t>
  </si>
  <si>
    <t>Varor av kött eller slaktbiprodukter, beredda eller konserverade, kokta eller på annat sätt värmebehandlade, innehållande kött eller slaktbiprodukter av nötkreatur eller andra oxdjur (exkl. av tama fjäderfä, tamsvin, ren, vilt eller kanin, korvar och likn ande varor, homogeniserade beredningar som föreligger i detaljhandelsförpackningar, med en nettovikt av &lt;= 250 g, för försäljning som barnmat eller för dietiskt ändamål samt beredda varor av lever)</t>
  </si>
  <si>
    <t>Land</t>
  </si>
  <si>
    <t>Export, ton slaktad vikt</t>
  </si>
  <si>
    <t>Import, ton slaktad vikt</t>
  </si>
  <si>
    <t>Förklaring KN-nummer</t>
  </si>
  <si>
    <t>Import av nötkött 2023, ton produktvikt</t>
  </si>
  <si>
    <t>Export av nötkött 2023, ton produktvikt</t>
  </si>
  <si>
    <t>Förändring 23/22</t>
  </si>
  <si>
    <t>2024 jan-mar</t>
  </si>
  <si>
    <t>Förändring Q1 24/23</t>
  </si>
  <si>
    <t>Försörjningsförmåga</t>
  </si>
  <si>
    <t>Försörjningsförmågan beräknas genom att dividera produktionen med totalkonsumtionen. Det visar hur stor andel av efterfrågan i landet som skulle kunna tillgodoses av inhemskt producerat griskött, under förutsättning att produktionen inte störs av brist på insatsvaror eller liknande.</t>
  </si>
  <si>
    <t>2024 jan-jun</t>
  </si>
  <si>
    <t>Förändring Q1-2 24/23</t>
  </si>
  <si>
    <t>2024 jan-sep</t>
  </si>
  <si>
    <t>Förändring Q1-3 24/23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</si>
</sst>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2" x14ac:knownFonts="1">
    <font>
      <sz val="11"/>
      <color theme="1"/>
      <name val="Arial"/>
      <family val="2"/>
      <scheme val="minor"/>
    </font>
    <font>
      <sz val="11"/>
      <color theme="1"/>
      <name val="Arial"/>
      <family val="2"/>
      <scheme val="minor"/>
    </font>
    <font>
      <b/>
      <sz val="14"/>
      <color theme="1"/>
      <name val="Arial"/>
      <family val="2"/>
      <scheme val="minor"/>
    </font>
    <font>
      <i/>
      <sz val="11"/>
      <color theme="1"/>
      <name val="Arial"/>
      <family val="2"/>
      <scheme val="minor"/>
    </font>
    <font>
      <i/>
      <sz val="10"/>
      <color theme="1"/>
      <name val="Arial"/>
      <family val="2"/>
      <scheme val="minor"/>
    </font>
    <font>
      <b/>
      <sz val="12"/>
      <color theme="1"/>
      <name val="Arial"/>
      <family val="2"/>
      <scheme val="minor"/>
    </font>
    <font>
      <i/>
      <sz val="12"/>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1"/>
      <name val="Arial"/>
      <family val="2"/>
      <scheme val="minor"/>
    </font>
    <font>
      <b/>
      <i/>
      <sz val="12"/>
      <name val="Arial"/>
      <family val="2"/>
      <scheme val="minor"/>
    </font>
    <font>
      <b/>
      <i/>
      <sz val="12"/>
      <color theme="1"/>
      <name val="Arial"/>
      <family val="2"/>
      <scheme val="minor"/>
    </font>
    <font>
      <i/>
      <sz val="12"/>
      <name val="Arial"/>
      <family val="2"/>
      <scheme val="minor"/>
    </font>
    <font>
      <i/>
      <sz val="12"/>
      <color theme="1"/>
      <name val="Arial"/>
      <family val="2"/>
      <scheme val="minor"/>
    </font>
    <font>
      <b/>
      <sz val="12"/>
      <name val="Arial"/>
      <family val="2"/>
      <scheme val="minor"/>
    </font>
    <font>
      <sz val="12"/>
      <name val="Arial"/>
      <family val="2"/>
      <scheme val="minor"/>
    </font>
    <font>
      <i/>
      <sz val="12"/>
      <color rgb="FF000000"/>
      <name val="Arial"/>
      <family val="2"/>
      <scheme val="minor"/>
    </font>
    <font>
      <i/>
      <sz val="10"/>
      <color theme="1"/>
      <name val="Arial"/>
      <family val="2"/>
      <scheme val="minor"/>
    </font>
    <font>
      <b/>
      <sz val="11"/>
      <color theme="1"/>
      <name val="Arial"/>
      <family val="2"/>
      <scheme val="minor"/>
    </font>
    <font>
      <sz val="11"/>
      <name val="Arial"/>
      <family val="2"/>
      <scheme val="minor"/>
    </font>
    <font>
      <b/>
      <sz val="11"/>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b/>
      <sz val="14"/>
      <color theme="1"/>
      <name val="Arial"/>
      <family val="2"/>
      <scheme val="maj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b/>
      <sz val="14"/>
      <color rgb="FF000000"/>
      <name val="Calibri"/>
      <family val="2"/>
    </font>
    <font>
      <b/>
      <sz val="11"/>
      <color rgb="FF000000"/>
      <name val="Calibri"/>
      <family val="2"/>
    </font>
    <font>
      <sz val="11"/>
      <color theme="1"/>
      <name val="Calibri"/>
      <family val="2"/>
    </font>
    <font>
      <b/>
      <sz val="14"/>
      <color theme="1"/>
      <name val="Calibri"/>
      <family val="2"/>
    </font>
    <font>
      <b/>
      <i/>
      <sz val="11"/>
      <name val="Arial"/>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62">
    <xf numFmtId="0" fontId="0" fillId="0" borderId="0" xfId="0"/>
    <xf numFmtId="0" fontId="2" fillId="0" borderId="0" xfId="0" applyFont="1"/>
    <xf numFmtId="0" fontId="3" fillId="0" borderId="0" xfId="0" applyFont="1"/>
    <xf numFmtId="0" fontId="5" fillId="0" borderId="0" xfId="0" applyFont="1"/>
    <xf numFmtId="0" fontId="0" fillId="0" borderId="1" xfId="0" applyBorder="1"/>
    <xf numFmtId="164" fontId="9" fillId="2" borderId="0" xfId="0" applyNumberFormat="1"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0" fillId="0" borderId="0" xfId="0" applyAlignment="1">
      <alignment horizontal="center"/>
    </xf>
    <xf numFmtId="165"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7" fillId="2" borderId="0" xfId="0" applyFont="1" applyFill="1" applyBorder="1" applyAlignment="1">
      <alignment horizontal="center" vertical="center" wrapText="1"/>
    </xf>
    <xf numFmtId="164" fontId="8" fillId="2" borderId="0" xfId="0" applyNumberFormat="1" applyFont="1" applyFill="1" applyBorder="1" applyAlignment="1">
      <alignment horizontal="center"/>
    </xf>
    <xf numFmtId="164" fontId="8"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xf>
    <xf numFmtId="166" fontId="0" fillId="0" borderId="0" xfId="1" applyNumberFormat="1" applyFont="1"/>
    <xf numFmtId="0" fontId="11" fillId="0" borderId="0" xfId="0" applyFont="1" applyAlignment="1">
      <alignment vertical="center"/>
    </xf>
    <xf numFmtId="0" fontId="0" fillId="0" borderId="0" xfId="0" applyBorder="1"/>
    <xf numFmtId="166" fontId="12" fillId="2" borderId="2" xfId="0" applyNumberFormat="1" applyFont="1" applyFill="1" applyBorder="1" applyAlignment="1">
      <alignment horizontal="center" vertical="center" wrapText="1"/>
    </xf>
    <xf numFmtId="9" fontId="0" fillId="0" borderId="0" xfId="1" applyFont="1"/>
    <xf numFmtId="0" fontId="12" fillId="2" borderId="4" xfId="0" applyFont="1" applyFill="1" applyBorder="1" applyAlignment="1">
      <alignment horizontal="center" vertical="center" wrapText="1"/>
    </xf>
    <xf numFmtId="0" fontId="7" fillId="0" borderId="3" xfId="0" applyFont="1" applyBorder="1" applyAlignment="1">
      <alignment horizontal="center" vertical="center" wrapText="1"/>
    </xf>
    <xf numFmtId="165" fontId="10" fillId="2" borderId="0" xfId="0" applyNumberFormat="1" applyFont="1" applyFill="1" applyAlignment="1" applyProtection="1">
      <alignment horizontal="center"/>
      <protection locked="0"/>
    </xf>
    <xf numFmtId="165" fontId="8" fillId="2" borderId="0" xfId="0" applyNumberFormat="1" applyFont="1" applyFill="1" applyAlignment="1">
      <alignment horizontal="center" vertical="center" wrapText="1"/>
    </xf>
    <xf numFmtId="4" fontId="8" fillId="2" borderId="0" xfId="0" applyNumberFormat="1" applyFont="1" applyFill="1" applyAlignment="1">
      <alignment horizontal="center" vertical="center" wrapText="1"/>
    </xf>
    <xf numFmtId="3" fontId="4" fillId="2" borderId="0" xfId="0" applyNumberFormat="1" applyFont="1" applyFill="1" applyAlignment="1">
      <alignment horizontal="center"/>
    </xf>
    <xf numFmtId="165" fontId="10" fillId="2" borderId="0" xfId="0" applyNumberFormat="1" applyFont="1" applyFill="1" applyBorder="1" applyAlignment="1" applyProtection="1">
      <alignment horizontal="center"/>
      <protection locked="0"/>
    </xf>
    <xf numFmtId="165"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5" fillId="2" borderId="0" xfId="0" applyFont="1" applyFill="1" applyAlignment="1">
      <alignment horizontal="center"/>
    </xf>
    <xf numFmtId="164" fontId="10" fillId="2" borderId="0" xfId="0" applyNumberFormat="1" applyFont="1" applyFill="1" applyAlignment="1">
      <alignment horizontal="center"/>
    </xf>
    <xf numFmtId="165" fontId="10" fillId="2" borderId="0" xfId="0" applyNumberFormat="1" applyFont="1" applyFill="1" applyAlignment="1">
      <alignment horizontal="center"/>
    </xf>
    <xf numFmtId="165" fontId="8" fillId="2" borderId="0" xfId="0" applyNumberFormat="1" applyFont="1" applyFill="1" applyAlignment="1">
      <alignment horizontal="center"/>
    </xf>
    <xf numFmtId="0" fontId="7"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164" fontId="17" fillId="2" borderId="0" xfId="0" applyNumberFormat="1" applyFont="1" applyFill="1" applyBorder="1" applyAlignment="1">
      <alignment horizontal="center"/>
    </xf>
    <xf numFmtId="164" fontId="17" fillId="2" borderId="0" xfId="0" applyNumberFormat="1" applyFont="1" applyFill="1" applyBorder="1" applyAlignment="1">
      <alignment horizontal="center" vertical="center"/>
    </xf>
    <xf numFmtId="165" fontId="17" fillId="2" borderId="0" xfId="0" applyNumberFormat="1" applyFont="1" applyFill="1" applyBorder="1" applyAlignment="1">
      <alignment horizontal="center"/>
    </xf>
    <xf numFmtId="166" fontId="17" fillId="2" borderId="0" xfId="0" applyNumberFormat="1" applyFont="1" applyFill="1" applyBorder="1" applyAlignment="1">
      <alignment horizontal="center"/>
    </xf>
    <xf numFmtId="2" fontId="18" fillId="2"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xf>
    <xf numFmtId="0" fontId="8" fillId="5" borderId="0" xfId="0" applyFont="1" applyFill="1" applyBorder="1" applyAlignment="1">
      <alignment horizontal="center" vertical="center" wrapText="1"/>
    </xf>
    <xf numFmtId="2" fontId="8" fillId="5" borderId="0" xfId="0" applyNumberFormat="1" applyFont="1" applyFill="1" applyBorder="1" applyAlignment="1">
      <alignment horizontal="center" vertical="center" wrapText="1"/>
    </xf>
    <xf numFmtId="166" fontId="8" fillId="5" borderId="0" xfId="0" applyNumberFormat="1" applyFont="1" applyFill="1" applyBorder="1" applyAlignment="1">
      <alignment horizontal="center" vertical="center" wrapText="1"/>
    </xf>
    <xf numFmtId="2" fontId="14" fillId="5" borderId="0"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166" fontId="12" fillId="5" borderId="2" xfId="0" applyNumberFormat="1" applyFont="1" applyFill="1" applyBorder="1" applyAlignment="1">
      <alignment horizontal="center" vertical="center" wrapText="1"/>
    </xf>
    <xf numFmtId="166" fontId="12" fillId="5" borderId="2" xfId="1" applyNumberFormat="1" applyFont="1" applyFill="1" applyBorder="1" applyAlignment="1">
      <alignment horizontal="center" vertical="center" wrapText="1"/>
    </xf>
    <xf numFmtId="0" fontId="8" fillId="6" borderId="0" xfId="0" applyFont="1" applyFill="1" applyAlignment="1">
      <alignment horizontal="center" vertical="center" wrapText="1"/>
    </xf>
    <xf numFmtId="2" fontId="10" fillId="6" borderId="0" xfId="0" applyNumberFormat="1" applyFont="1" applyFill="1" applyAlignment="1">
      <alignment horizontal="center"/>
    </xf>
    <xf numFmtId="2" fontId="8" fillId="6" borderId="0" xfId="0" applyNumberFormat="1" applyFont="1" applyFill="1" applyAlignment="1">
      <alignment horizontal="center" vertical="center" wrapText="1"/>
    </xf>
    <xf numFmtId="164" fontId="8" fillId="6" borderId="0" xfId="0" applyNumberFormat="1" applyFont="1" applyFill="1" applyBorder="1" applyAlignment="1">
      <alignment horizontal="center"/>
    </xf>
    <xf numFmtId="166" fontId="8" fillId="6" borderId="0" xfId="0" applyNumberFormat="1" applyFont="1" applyFill="1" applyBorder="1" applyAlignment="1">
      <alignment horizontal="center"/>
    </xf>
    <xf numFmtId="2" fontId="15" fillId="6" borderId="0" xfId="0" applyNumberFormat="1" applyFont="1" applyFill="1" applyAlignment="1">
      <alignment horizontal="center"/>
    </xf>
    <xf numFmtId="2" fontId="10" fillId="6" borderId="0" xfId="0" applyNumberFormat="1" applyFont="1" applyFill="1" applyBorder="1" applyAlignment="1">
      <alignment horizontal="center"/>
    </xf>
    <xf numFmtId="2" fontId="8" fillId="6" borderId="0" xfId="1" applyNumberFormat="1" applyFont="1" applyFill="1" applyBorder="1" applyAlignment="1">
      <alignment horizontal="center"/>
    </xf>
    <xf numFmtId="2" fontId="14" fillId="6" borderId="0" xfId="1" applyNumberFormat="1" applyFont="1" applyFill="1" applyBorder="1" applyAlignment="1">
      <alignment horizontal="center"/>
    </xf>
    <xf numFmtId="0" fontId="12" fillId="6" borderId="2" xfId="0" applyFont="1" applyFill="1" applyBorder="1" applyAlignment="1">
      <alignment horizontal="center" vertical="center" wrapText="1"/>
    </xf>
    <xf numFmtId="166" fontId="12" fillId="6" borderId="2" xfId="0" applyNumberFormat="1" applyFont="1" applyFill="1" applyBorder="1" applyAlignment="1">
      <alignment horizontal="center" vertical="center" wrapText="1"/>
    </xf>
    <xf numFmtId="166" fontId="12" fillId="6" borderId="2" xfId="1" applyNumberFormat="1" applyFont="1" applyFill="1" applyBorder="1" applyAlignment="1">
      <alignment horizontal="center" vertical="center" wrapText="1"/>
    </xf>
    <xf numFmtId="0" fontId="8" fillId="7" borderId="0" xfId="0" applyFont="1" applyFill="1" applyAlignment="1">
      <alignment horizontal="center" vertical="center" wrapText="1"/>
    </xf>
    <xf numFmtId="164" fontId="10" fillId="7" borderId="0" xfId="0" applyNumberFormat="1" applyFont="1" applyFill="1" applyAlignment="1">
      <alignment horizontal="center"/>
    </xf>
    <xf numFmtId="2" fontId="8" fillId="7" borderId="0" xfId="0" applyNumberFormat="1" applyFont="1" applyFill="1" applyAlignment="1">
      <alignment horizontal="center" vertical="center" wrapText="1"/>
    </xf>
    <xf numFmtId="164" fontId="8" fillId="7" borderId="0" xfId="0" applyNumberFormat="1" applyFont="1" applyFill="1" applyBorder="1" applyAlignment="1">
      <alignment horizontal="center"/>
    </xf>
    <xf numFmtId="166" fontId="8" fillId="7" borderId="0" xfId="0" applyNumberFormat="1" applyFont="1" applyFill="1" applyBorder="1" applyAlignment="1">
      <alignment horizontal="center"/>
    </xf>
    <xf numFmtId="2" fontId="10" fillId="7" borderId="0" xfId="0" applyNumberFormat="1" applyFont="1" applyFill="1" applyAlignment="1">
      <alignment horizontal="center"/>
    </xf>
    <xf numFmtId="2" fontId="15" fillId="7" borderId="0" xfId="0" applyNumberFormat="1" applyFont="1" applyFill="1" applyAlignment="1">
      <alignment horizontal="center"/>
    </xf>
    <xf numFmtId="164" fontId="8" fillId="7" borderId="0" xfId="0" applyNumberFormat="1" applyFont="1" applyFill="1" applyAlignment="1">
      <alignment horizontal="center" vertical="center" wrapText="1"/>
    </xf>
    <xf numFmtId="2" fontId="10" fillId="7" borderId="0" xfId="0" applyNumberFormat="1" applyFont="1" applyFill="1" applyBorder="1" applyAlignment="1">
      <alignment horizontal="center"/>
    </xf>
    <xf numFmtId="0" fontId="12" fillId="7" borderId="2" xfId="0"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166" fontId="12" fillId="7" borderId="2" xfId="1" applyNumberFormat="1" applyFont="1" applyFill="1" applyBorder="1" applyAlignment="1">
      <alignment horizontal="center" vertical="center" wrapText="1"/>
    </xf>
    <xf numFmtId="0" fontId="10" fillId="3" borderId="0" xfId="0" applyFont="1" applyFill="1" applyAlignment="1">
      <alignment horizontal="center"/>
    </xf>
    <xf numFmtId="164" fontId="10" fillId="3" borderId="0" xfId="0" applyNumberFormat="1" applyFont="1" applyFill="1" applyAlignment="1">
      <alignment horizontal="center"/>
    </xf>
    <xf numFmtId="2" fontId="10" fillId="3" borderId="0" xfId="0" applyNumberFormat="1" applyFont="1" applyFill="1" applyAlignment="1">
      <alignment horizontal="center"/>
    </xf>
    <xf numFmtId="166" fontId="10" fillId="3" borderId="0" xfId="1" applyNumberFormat="1" applyFont="1" applyFill="1" applyAlignment="1">
      <alignment horizontal="center"/>
    </xf>
    <xf numFmtId="2" fontId="15" fillId="3" borderId="0" xfId="0" applyNumberFormat="1" applyFont="1" applyFill="1" applyAlignment="1">
      <alignment horizontal="center"/>
    </xf>
    <xf numFmtId="0" fontId="10" fillId="3" borderId="3" xfId="0" applyFont="1" applyFill="1" applyBorder="1" applyAlignment="1">
      <alignment horizontal="center"/>
    </xf>
    <xf numFmtId="164" fontId="10" fillId="3" borderId="3" xfId="0" applyNumberFormat="1" applyFont="1" applyFill="1" applyBorder="1" applyAlignment="1">
      <alignment horizontal="center"/>
    </xf>
    <xf numFmtId="2" fontId="10" fillId="3" borderId="3" xfId="0" applyNumberFormat="1" applyFont="1" applyFill="1" applyBorder="1" applyAlignment="1">
      <alignment horizontal="center"/>
    </xf>
    <xf numFmtId="0" fontId="13" fillId="3" borderId="0" xfId="0" applyFont="1" applyFill="1" applyBorder="1" applyAlignment="1">
      <alignment horizontal="center"/>
    </xf>
    <xf numFmtId="0" fontId="0" fillId="0" borderId="0" xfId="0" applyFont="1" applyAlignment="1" applyProtection="1">
      <alignment horizontal="left"/>
      <protection locked="0"/>
    </xf>
    <xf numFmtId="0" fontId="21" fillId="0" borderId="0" xfId="0" applyFont="1"/>
    <xf numFmtId="0" fontId="22" fillId="0" borderId="0" xfId="0" applyFont="1" applyAlignment="1">
      <alignment horizontal="center"/>
    </xf>
    <xf numFmtId="0" fontId="0" fillId="4" borderId="0" xfId="0" applyFont="1" applyFill="1" applyAlignment="1" applyProtection="1">
      <alignment horizontal="left"/>
      <protection locked="0"/>
    </xf>
    <xf numFmtId="0" fontId="20" fillId="4" borderId="0" xfId="0" applyFont="1" applyFill="1" applyAlignment="1" applyProtection="1">
      <alignment horizontal="left"/>
      <protection locked="0"/>
    </xf>
    <xf numFmtId="3" fontId="20" fillId="4" borderId="0" xfId="0" applyNumberFormat="1" applyFont="1" applyFill="1"/>
    <xf numFmtId="0" fontId="0" fillId="7" borderId="0" xfId="0" applyFont="1" applyFill="1" applyAlignment="1" applyProtection="1">
      <alignment horizontal="left"/>
      <protection locked="0"/>
    </xf>
    <xf numFmtId="0" fontId="20" fillId="7" borderId="0" xfId="0" applyFont="1" applyFill="1" applyAlignment="1" applyProtection="1">
      <alignment horizontal="left"/>
      <protection locked="0"/>
    </xf>
    <xf numFmtId="3" fontId="20" fillId="7" borderId="0" xfId="0" applyNumberFormat="1" applyFont="1" applyFill="1"/>
    <xf numFmtId="0" fontId="23" fillId="2" borderId="0" xfId="0" applyFont="1" applyFill="1" applyBorder="1" applyAlignment="1">
      <alignment horizontal="center" vertical="center" wrapText="1"/>
    </xf>
    <xf numFmtId="164" fontId="24" fillId="2" borderId="0" xfId="0" applyNumberFormat="1" applyFont="1" applyFill="1" applyBorder="1" applyAlignment="1">
      <alignment horizontal="center"/>
    </xf>
    <xf numFmtId="164" fontId="24" fillId="2" borderId="0" xfId="0" applyNumberFormat="1" applyFont="1" applyFill="1" applyBorder="1" applyAlignment="1">
      <alignment horizontal="center" vertical="center"/>
    </xf>
    <xf numFmtId="165" fontId="24" fillId="2" borderId="0" xfId="0" applyNumberFormat="1" applyFont="1" applyFill="1" applyBorder="1" applyAlignment="1">
      <alignment horizontal="center"/>
    </xf>
    <xf numFmtId="166" fontId="24" fillId="2" borderId="0" xfId="0" applyNumberFormat="1" applyFont="1" applyFill="1" applyBorder="1" applyAlignment="1">
      <alignment horizontal="center"/>
    </xf>
    <xf numFmtId="164" fontId="25" fillId="2" borderId="0" xfId="0" applyNumberFormat="1" applyFont="1" applyFill="1" applyBorder="1" applyAlignment="1">
      <alignment horizontal="center" vertical="center" wrapText="1"/>
    </xf>
    <xf numFmtId="2" fontId="26" fillId="2" borderId="0" xfId="0" applyNumberFormat="1" applyFont="1" applyFill="1" applyBorder="1" applyAlignment="1">
      <alignment horizontal="center" vertical="center" wrapText="1"/>
    </xf>
    <xf numFmtId="3" fontId="27" fillId="2" borderId="0" xfId="0" applyNumberFormat="1" applyFont="1" applyFill="1" applyBorder="1" applyAlignment="1">
      <alignment horizontal="center"/>
    </xf>
    <xf numFmtId="49" fontId="28" fillId="0" borderId="0" xfId="0" applyNumberFormat="1" applyFont="1" applyFill="1" applyProtection="1"/>
    <xf numFmtId="0" fontId="29" fillId="0" borderId="0" xfId="0" applyFont="1" applyFill="1"/>
    <xf numFmtId="0" fontId="29" fillId="0" borderId="0" xfId="0" applyFont="1" applyFill="1" applyProtection="1"/>
    <xf numFmtId="49" fontId="30" fillId="0" borderId="0" xfId="0" applyNumberFormat="1" applyFont="1" applyFill="1" applyProtection="1"/>
    <xf numFmtId="0" fontId="31" fillId="3" borderId="3" xfId="0" applyFont="1" applyFill="1" applyBorder="1" applyAlignment="1" applyProtection="1">
      <alignment horizontal="center"/>
    </xf>
    <xf numFmtId="0" fontId="29" fillId="0" borderId="0" xfId="0" applyFont="1" applyFill="1" applyAlignment="1" applyProtection="1">
      <alignment horizontal="center"/>
    </xf>
    <xf numFmtId="0" fontId="31" fillId="3" borderId="0" xfId="0" applyFont="1" applyFill="1" applyBorder="1" applyAlignment="1" applyProtection="1">
      <alignment horizontal="center"/>
    </xf>
    <xf numFmtId="49" fontId="32" fillId="5" borderId="0" xfId="0" applyNumberFormat="1" applyFont="1" applyFill="1" applyBorder="1" applyProtection="1"/>
    <xf numFmtId="3" fontId="33" fillId="5" borderId="0" xfId="0" applyNumberFormat="1" applyFont="1" applyFill="1" applyBorder="1" applyAlignment="1" applyProtection="1">
      <alignment horizontal="right"/>
    </xf>
    <xf numFmtId="49" fontId="34" fillId="3" borderId="0" xfId="0" applyNumberFormat="1" applyFont="1" applyFill="1" applyBorder="1" applyAlignment="1" applyProtection="1">
      <alignment horizontal="center"/>
    </xf>
    <xf numFmtId="0" fontId="35" fillId="4" borderId="0" xfId="0" applyFont="1" applyFill="1" applyBorder="1" applyProtection="1"/>
    <xf numFmtId="3" fontId="32" fillId="4" borderId="0" xfId="0" applyNumberFormat="1" applyFont="1" applyFill="1" applyBorder="1"/>
    <xf numFmtId="3" fontId="29" fillId="0" borderId="0" xfId="0" applyNumberFormat="1" applyFont="1" applyFill="1" applyProtection="1"/>
    <xf numFmtId="0" fontId="36" fillId="3" borderId="0" xfId="0" applyFont="1" applyFill="1" applyBorder="1" applyAlignment="1" applyProtection="1">
      <alignment horizontal="center"/>
    </xf>
    <xf numFmtId="3" fontId="34" fillId="3" borderId="0" xfId="0" applyNumberFormat="1" applyFont="1" applyFill="1" applyBorder="1"/>
    <xf numFmtId="0" fontId="30" fillId="0" borderId="0" xfId="0" applyFont="1" applyFill="1" applyProtection="1"/>
    <xf numFmtId="166" fontId="38" fillId="3" borderId="5" xfId="0" applyNumberFormat="1" applyFont="1" applyFill="1" applyBorder="1" applyAlignment="1">
      <alignment horizontal="right" vertical="center" wrapText="1"/>
    </xf>
    <xf numFmtId="49" fontId="29" fillId="0" borderId="0" xfId="0" applyNumberFormat="1" applyFont="1" applyFill="1" applyBorder="1" applyAlignment="1" applyProtection="1">
      <alignment wrapText="1"/>
    </xf>
    <xf numFmtId="166" fontId="39" fillId="0" borderId="0" xfId="0" applyNumberFormat="1" applyFont="1" applyFill="1" applyBorder="1" applyAlignment="1">
      <alignment horizontal="right" vertical="center" wrapText="1"/>
    </xf>
    <xf numFmtId="49" fontId="29" fillId="0" borderId="0" xfId="0" applyNumberFormat="1" applyFont="1" applyFill="1" applyProtection="1"/>
    <xf numFmtId="49" fontId="32" fillId="7" borderId="0" xfId="0" applyNumberFormat="1" applyFont="1" applyFill="1" applyBorder="1" applyProtection="1"/>
    <xf numFmtId="3" fontId="33" fillId="7" borderId="0" xfId="0" applyNumberFormat="1" applyFont="1" applyFill="1" applyBorder="1" applyAlignment="1" applyProtection="1">
      <alignment horizontal="right"/>
    </xf>
    <xf numFmtId="0" fontId="35" fillId="6" borderId="0" xfId="0" applyFont="1" applyFill="1" applyBorder="1" applyProtection="1"/>
    <xf numFmtId="3" fontId="32" fillId="6" borderId="0" xfId="0" applyNumberFormat="1" applyFont="1" applyFill="1" applyBorder="1"/>
    <xf numFmtId="166" fontId="38" fillId="3" borderId="5" xfId="0" applyNumberFormat="1" applyFont="1" applyFill="1" applyBorder="1" applyAlignment="1">
      <alignment horizontal="center" vertical="center" wrapText="1"/>
    </xf>
    <xf numFmtId="49" fontId="37" fillId="3" borderId="5" xfId="0" applyNumberFormat="1" applyFont="1" applyFill="1" applyBorder="1" applyAlignment="1" applyProtection="1">
      <alignment horizontal="left" vertical="center" wrapText="1"/>
    </xf>
    <xf numFmtId="3" fontId="33" fillId="6" borderId="0" xfId="0" applyNumberFormat="1" applyFont="1" applyFill="1" applyBorder="1" applyAlignment="1" applyProtection="1">
      <alignment horizontal="right"/>
    </xf>
    <xf numFmtId="0" fontId="0" fillId="0" borderId="0" xfId="0" applyFont="1"/>
    <xf numFmtId="3" fontId="0" fillId="4" borderId="0" xfId="0" applyNumberFormat="1" applyFont="1" applyFill="1"/>
    <xf numFmtId="3" fontId="0" fillId="7" borderId="0" xfId="0" applyNumberFormat="1" applyFont="1" applyFill="1"/>
    <xf numFmtId="0" fontId="40" fillId="0" borderId="0" xfId="0" applyFont="1"/>
    <xf numFmtId="0" fontId="41" fillId="0" borderId="0" xfId="0" applyFont="1"/>
    <xf numFmtId="0" fontId="42" fillId="2" borderId="0" xfId="0" applyFont="1" applyFill="1" applyBorder="1" applyAlignment="1">
      <alignment horizontal="center" vertical="center" wrapText="1"/>
    </xf>
    <xf numFmtId="164" fontId="43" fillId="2" borderId="0" xfId="0" applyNumberFormat="1" applyFont="1" applyFill="1" applyBorder="1" applyAlignment="1">
      <alignment horizontal="center"/>
    </xf>
    <xf numFmtId="164" fontId="43" fillId="2" borderId="0" xfId="0" applyNumberFormat="1" applyFont="1" applyFill="1" applyBorder="1" applyAlignment="1">
      <alignment horizontal="center" vertical="center"/>
    </xf>
    <xf numFmtId="165" fontId="43" fillId="2" borderId="0" xfId="0" applyNumberFormat="1" applyFont="1" applyFill="1" applyBorder="1" applyAlignment="1">
      <alignment horizontal="center"/>
    </xf>
    <xf numFmtId="166" fontId="43" fillId="2" borderId="0" xfId="0" applyNumberFormat="1" applyFont="1" applyFill="1" applyBorder="1" applyAlignment="1">
      <alignment horizontal="center"/>
    </xf>
    <xf numFmtId="164" fontId="44" fillId="2" borderId="0" xfId="0" applyNumberFormat="1" applyFont="1" applyFill="1" applyBorder="1" applyAlignment="1">
      <alignment horizontal="center" vertical="center" wrapText="1"/>
    </xf>
    <xf numFmtId="2" fontId="45" fillId="2" borderId="0" xfId="0" applyNumberFormat="1" applyFont="1" applyFill="1" applyBorder="1" applyAlignment="1">
      <alignment horizontal="center" vertical="center" wrapText="1"/>
    </xf>
    <xf numFmtId="3" fontId="46" fillId="2" borderId="0" xfId="0" applyNumberFormat="1" applyFont="1" applyFill="1" applyBorder="1" applyAlignment="1">
      <alignment horizontal="center"/>
    </xf>
    <xf numFmtId="0" fontId="39" fillId="0" borderId="0" xfId="0" applyFont="1" applyAlignment="1">
      <alignment vertical="center"/>
    </xf>
    <xf numFmtId="0" fontId="47" fillId="0" borderId="0" xfId="0" applyNumberFormat="1" applyFont="1" applyFill="1" applyAlignment="1" applyProtection="1"/>
    <xf numFmtId="0" fontId="0" fillId="0" borderId="0" xfId="0" applyNumberFormat="1" applyFill="1" applyAlignment="1" applyProtection="1"/>
    <xf numFmtId="0" fontId="48" fillId="0" borderId="0" xfId="0" applyNumberFormat="1" applyFont="1" applyFill="1" applyAlignment="1" applyProtection="1"/>
    <xf numFmtId="0" fontId="21" fillId="0" borderId="0" xfId="0" applyNumberFormat="1" applyFont="1" applyFill="1" applyAlignment="1" applyProtection="1"/>
    <xf numFmtId="0" fontId="49" fillId="0" borderId="0" xfId="0" applyNumberFormat="1" applyFont="1" applyFill="1" applyAlignment="1" applyProtection="1"/>
    <xf numFmtId="0" fontId="50" fillId="0" borderId="0" xfId="0" applyNumberFormat="1" applyFont="1" applyFill="1" applyAlignment="1" applyProtection="1"/>
    <xf numFmtId="1" fontId="49" fillId="0" borderId="0" xfId="0" applyNumberFormat="1" applyFont="1" applyFill="1" applyAlignment="1" applyProtection="1"/>
    <xf numFmtId="166" fontId="12" fillId="3" borderId="2" xfId="0" applyNumberFormat="1" applyFont="1" applyFill="1" applyBorder="1" applyAlignment="1">
      <alignment horizontal="center" vertical="center" wrapText="1"/>
    </xf>
    <xf numFmtId="166" fontId="12" fillId="3" borderId="2" xfId="1" applyNumberFormat="1" applyFont="1" applyFill="1" applyBorder="1" applyAlignment="1">
      <alignment horizontal="center" vertical="center" wrapText="1"/>
    </xf>
    <xf numFmtId="3" fontId="3" fillId="2" borderId="0" xfId="0" applyNumberFormat="1" applyFont="1" applyFill="1" applyAlignment="1">
      <alignment horizontal="center"/>
    </xf>
    <xf numFmtId="166" fontId="51" fillId="2" borderId="2" xfId="0" applyNumberFormat="1" applyFont="1" applyFill="1" applyBorder="1" applyAlignment="1">
      <alignment horizontal="center" vertical="center" wrapText="1"/>
    </xf>
    <xf numFmtId="3" fontId="3" fillId="5" borderId="0" xfId="0" applyNumberFormat="1" applyFont="1" applyFill="1" applyAlignment="1">
      <alignment horizontal="center"/>
    </xf>
    <xf numFmtId="3" fontId="3" fillId="5" borderId="3" xfId="0" applyNumberFormat="1" applyFont="1" applyFill="1" applyBorder="1" applyAlignment="1">
      <alignment horizontal="center"/>
    </xf>
    <xf numFmtId="166" fontId="51" fillId="5" borderId="2" xfId="0" applyNumberFormat="1" applyFont="1" applyFill="1" applyBorder="1" applyAlignment="1">
      <alignment horizontal="center" vertical="center" wrapText="1"/>
    </xf>
    <xf numFmtId="3" fontId="3" fillId="6" borderId="0" xfId="0" applyNumberFormat="1" applyFont="1" applyFill="1" applyBorder="1" applyAlignment="1">
      <alignment horizontal="center"/>
    </xf>
    <xf numFmtId="3" fontId="3" fillId="6" borderId="3" xfId="0" applyNumberFormat="1" applyFont="1" applyFill="1" applyBorder="1" applyAlignment="1">
      <alignment horizontal="center"/>
    </xf>
    <xf numFmtId="166" fontId="51" fillId="6" borderId="2" xfId="0" applyNumberFormat="1" applyFont="1" applyFill="1" applyBorder="1" applyAlignment="1">
      <alignment horizontal="center" vertical="center" wrapText="1"/>
    </xf>
    <xf numFmtId="3" fontId="3" fillId="7" borderId="0" xfId="0" applyNumberFormat="1" applyFont="1" applyFill="1" applyAlignment="1">
      <alignment horizontal="center"/>
    </xf>
    <xf numFmtId="3" fontId="3" fillId="7" borderId="3" xfId="0" applyNumberFormat="1" applyFont="1" applyFill="1" applyBorder="1" applyAlignment="1">
      <alignment horizontal="center"/>
    </xf>
    <xf numFmtId="166" fontId="51" fillId="7" borderId="2" xfId="0" applyNumberFormat="1" applyFont="1" applyFill="1" applyBorder="1" applyAlignment="1">
      <alignment horizontal="center" vertical="center" wrapText="1"/>
    </xf>
    <xf numFmtId="3" fontId="3" fillId="3" borderId="0" xfId="0" applyNumberFormat="1" applyFont="1" applyFill="1" applyAlignment="1">
      <alignment horizontal="center"/>
    </xf>
    <xf numFmtId="3" fontId="3" fillId="3" borderId="3" xfId="0" applyNumberFormat="1" applyFont="1" applyFill="1" applyBorder="1" applyAlignment="1">
      <alignment horizontal="center"/>
    </xf>
    <xf numFmtId="166" fontId="51" fillId="3" borderId="2" xfId="0" applyNumberFormat="1" applyFont="1" applyFill="1" applyBorder="1" applyAlignment="1">
      <alignment horizontal="center" vertical="center" wrapText="1"/>
    </xf>
  </cellXfs>
  <cellStyles count="3">
    <cellStyle name="Normal" xfId="0" builtinId="0"/>
    <cellStyle name="Normal 2" xfId="2" xr:uid="{059FBFF7-F56C-44F7-8C7F-96FC3828420E}"/>
    <cellStyle name="Procent" xfId="1" builtinId="5"/>
  </cellStyles>
  <dxfs count="117">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5"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5"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6"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6"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b val="0"/>
        <i/>
        <strike val="0"/>
        <condense val="0"/>
        <extend val="0"/>
        <outline val="0"/>
        <shadow val="0"/>
        <u val="none"/>
        <vertAlign val="baseline"/>
        <sz val="10"/>
        <color theme="1"/>
        <name val="Arial"/>
        <scheme val="minor"/>
      </font>
      <numFmt numFmtId="3" formatCode="#,##0"/>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rgb="FF000000"/>
        <name val="Arial"/>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minor"/>
      </font>
      <numFmt numFmtId="166"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inor"/>
      </font>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Svensk marknadsbalans</a:t>
            </a:r>
            <a:r>
              <a:rPr lang="sv-SE" baseline="0"/>
              <a:t> nötkött</a:t>
            </a:r>
            <a:endParaRPr lang="sv-SE"/>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Helårsbalans!$B$12</c:f>
              <c:strCache>
                <c:ptCount val="1"/>
                <c:pt idx="0">
                  <c:v>Produktion</c:v>
                </c:pt>
              </c:strCache>
            </c:strRef>
          </c:tx>
          <c:spPr>
            <a:ln w="25400" cap="rnd">
              <a:solidFill>
                <a:schemeClr val="accent2">
                  <a:lumMod val="50000"/>
                </a:schemeClr>
              </a:solidFill>
              <a:round/>
            </a:ln>
            <a:effectLst/>
          </c:spPr>
          <c:marker>
            <c:symbol val="none"/>
          </c:marker>
          <c:cat>
            <c:numRef>
              <c:f>Helårsbalans!$A$28:$A$56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Helårsbalans!$B$28:$B$56</c:f>
              <c:numCache>
                <c:formatCode>#\ ##0.0</c:formatCode>
                <c:ptCount val="29"/>
                <c:pt idx="0">
                  <c:v>143.32900000000001</c:v>
                </c:pt>
                <c:pt idx="1">
                  <c:v>137.416</c:v>
                </c:pt>
                <c:pt idx="2">
                  <c:v>148.88499999999999</c:v>
                </c:pt>
                <c:pt idx="3">
                  <c:v>142.49799999999999</c:v>
                </c:pt>
                <c:pt idx="4">
                  <c:v>144.03800000000001</c:v>
                </c:pt>
                <c:pt idx="5">
                  <c:v>149.80799999999999</c:v>
                </c:pt>
                <c:pt idx="6">
                  <c:v>143.191</c:v>
                </c:pt>
                <c:pt idx="7">
                  <c:v>146.47900000000001</c:v>
                </c:pt>
                <c:pt idx="8">
                  <c:v>140.40299999999999</c:v>
                </c:pt>
                <c:pt idx="9">
                  <c:v>142.423</c:v>
                </c:pt>
                <c:pt idx="10">
                  <c:v>135.94300000000001</c:v>
                </c:pt>
                <c:pt idx="11">
                  <c:v>137.41</c:v>
                </c:pt>
                <c:pt idx="12">
                  <c:v>133.54</c:v>
                </c:pt>
                <c:pt idx="13">
                  <c:v>128.79300000000001</c:v>
                </c:pt>
                <c:pt idx="14">
                  <c:v>139.834</c:v>
                </c:pt>
                <c:pt idx="15">
                  <c:v>137.80000000000001</c:v>
                </c:pt>
                <c:pt idx="16">
                  <c:v>137.88</c:v>
                </c:pt>
                <c:pt idx="17">
                  <c:v>125.32</c:v>
                </c:pt>
                <c:pt idx="18">
                  <c:v>125.88</c:v>
                </c:pt>
                <c:pt idx="19">
                  <c:v>131.62</c:v>
                </c:pt>
                <c:pt idx="20" formatCode="0.0">
                  <c:v>133.13999999999999</c:v>
                </c:pt>
                <c:pt idx="21" formatCode="0.0">
                  <c:v>131.25</c:v>
                </c:pt>
                <c:pt idx="22" formatCode="0.0">
                  <c:v>132.07</c:v>
                </c:pt>
                <c:pt idx="23" formatCode="0.0">
                  <c:v>136.87</c:v>
                </c:pt>
                <c:pt idx="24" formatCode="0.0">
                  <c:v>139.66999999999999</c:v>
                </c:pt>
                <c:pt idx="25" formatCode="0.0">
                  <c:v>141</c:v>
                </c:pt>
                <c:pt idx="26" formatCode="0.0">
                  <c:v>135.82</c:v>
                </c:pt>
                <c:pt idx="27" formatCode="0.0">
                  <c:v>135.24</c:v>
                </c:pt>
                <c:pt idx="28" formatCode="0.0">
                  <c:v>138.16999999999999</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round/>
            </a:ln>
            <a:effectLst/>
          </c:spPr>
          <c:marker>
            <c:symbol val="none"/>
          </c:marker>
          <c:cat>
            <c:numRef>
              <c:f>Helårsbalans!$A$28:$A$56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Helårsbalans!$C$28:$C$56</c:f>
              <c:numCache>
                <c:formatCode>#\ ##0.0</c:formatCode>
                <c:ptCount val="29"/>
                <c:pt idx="0">
                  <c:v>25.257400000000001</c:v>
                </c:pt>
                <c:pt idx="1">
                  <c:v>40.038499999999999</c:v>
                </c:pt>
                <c:pt idx="2">
                  <c:v>38.161700000000003</c:v>
                </c:pt>
                <c:pt idx="3">
                  <c:v>45.5595</c:v>
                </c:pt>
                <c:pt idx="4">
                  <c:v>53.404899999999998</c:v>
                </c:pt>
                <c:pt idx="5">
                  <c:v>55.926600000000001</c:v>
                </c:pt>
                <c:pt idx="6">
                  <c:v>55.153700000000001</c:v>
                </c:pt>
                <c:pt idx="7">
                  <c:v>78.035300000000007</c:v>
                </c:pt>
                <c:pt idx="8">
                  <c:v>92.457099999999997</c:v>
                </c:pt>
                <c:pt idx="9">
                  <c:v>95.416499999999999</c:v>
                </c:pt>
                <c:pt idx="10">
                  <c:v>105.9675</c:v>
                </c:pt>
                <c:pt idx="11">
                  <c:v>108.8995</c:v>
                </c:pt>
                <c:pt idx="12">
                  <c:v>114.72199999999999</c:v>
                </c:pt>
                <c:pt idx="13">
                  <c:v>120.2045</c:v>
                </c:pt>
                <c:pt idx="14">
                  <c:v>110.47839999999999</c:v>
                </c:pt>
                <c:pt idx="15">
                  <c:v>120.36709999999999</c:v>
                </c:pt>
                <c:pt idx="16">
                  <c:v>126.5973</c:v>
                </c:pt>
                <c:pt idx="17">
                  <c:v>133.2731</c:v>
                </c:pt>
                <c:pt idx="18">
                  <c:v>136.8999</c:v>
                </c:pt>
                <c:pt idx="19">
                  <c:v>135.59209999999999</c:v>
                </c:pt>
                <c:pt idx="20" formatCode="0.0">
                  <c:v>139.3948</c:v>
                </c:pt>
                <c:pt idx="21" formatCode="0.0">
                  <c:v>141.7576</c:v>
                </c:pt>
                <c:pt idx="22" formatCode="0.0">
                  <c:v>135.2054</c:v>
                </c:pt>
                <c:pt idx="23" formatCode="0.0">
                  <c:v>126.182</c:v>
                </c:pt>
                <c:pt idx="24" formatCode="0.0">
                  <c:v>125.19629999999999</c:v>
                </c:pt>
                <c:pt idx="25" formatCode="0.0">
                  <c:v>108.4023</c:v>
                </c:pt>
                <c:pt idx="26" formatCode="0.0">
                  <c:v>114.5025</c:v>
                </c:pt>
                <c:pt idx="27" formatCode="0.0">
                  <c:v>122.66240000000001</c:v>
                </c:pt>
                <c:pt idx="28" formatCode="0.0">
                  <c:v>116.25360000000001</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chemeClr val="accent1">
                  <a:lumMod val="75000"/>
                </a:schemeClr>
              </a:solidFill>
              <a:round/>
            </a:ln>
            <a:effectLst/>
          </c:spPr>
          <c:marker>
            <c:symbol val="none"/>
          </c:marker>
          <c:cat>
            <c:numRef>
              <c:f>Helårsbalans!$A$28:$A$56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Helårsbalans!$D$28:$D$56</c:f>
              <c:numCache>
                <c:formatCode>#\ ##0.0</c:formatCode>
                <c:ptCount val="29"/>
                <c:pt idx="0">
                  <c:v>7.8253000000000004</c:v>
                </c:pt>
                <c:pt idx="1">
                  <c:v>8.7454000000000001</c:v>
                </c:pt>
                <c:pt idx="2">
                  <c:v>10.3933</c:v>
                </c:pt>
                <c:pt idx="3">
                  <c:v>8.4407999999999994</c:v>
                </c:pt>
                <c:pt idx="4">
                  <c:v>7.7683</c:v>
                </c:pt>
                <c:pt idx="5">
                  <c:v>7.0030999999999999</c:v>
                </c:pt>
                <c:pt idx="6">
                  <c:v>6.9297000000000004</c:v>
                </c:pt>
                <c:pt idx="7">
                  <c:v>8.7095000000000002</c:v>
                </c:pt>
                <c:pt idx="8">
                  <c:v>9.3270999999999997</c:v>
                </c:pt>
                <c:pt idx="9">
                  <c:v>11.0947</c:v>
                </c:pt>
                <c:pt idx="10">
                  <c:v>12.9375</c:v>
                </c:pt>
                <c:pt idx="11">
                  <c:v>12.939399999999999</c:v>
                </c:pt>
                <c:pt idx="12">
                  <c:v>17.2319</c:v>
                </c:pt>
                <c:pt idx="13">
                  <c:v>20.4694</c:v>
                </c:pt>
                <c:pt idx="14">
                  <c:v>20.4542</c:v>
                </c:pt>
                <c:pt idx="15">
                  <c:v>20.222300000000001</c:v>
                </c:pt>
                <c:pt idx="16">
                  <c:v>19.6511</c:v>
                </c:pt>
                <c:pt idx="17">
                  <c:v>15.1815</c:v>
                </c:pt>
                <c:pt idx="18">
                  <c:v>15.0649</c:v>
                </c:pt>
                <c:pt idx="19">
                  <c:v>15.8842</c:v>
                </c:pt>
                <c:pt idx="20" formatCode="0.0">
                  <c:v>18.1614</c:v>
                </c:pt>
                <c:pt idx="21" formatCode="0.0">
                  <c:v>17.208100000000002</c:v>
                </c:pt>
                <c:pt idx="22" formatCode="0.0">
                  <c:v>18.446100000000001</c:v>
                </c:pt>
                <c:pt idx="23" formatCode="0.0">
                  <c:v>15.2605</c:v>
                </c:pt>
                <c:pt idx="24" formatCode="0.0">
                  <c:v>15.257199999999999</c:v>
                </c:pt>
                <c:pt idx="25" formatCode="0.0">
                  <c:v>15.6417</c:v>
                </c:pt>
                <c:pt idx="26" formatCode="0.0">
                  <c:v>16.354199999999999</c:v>
                </c:pt>
                <c:pt idx="27" formatCode="0.0">
                  <c:v>16.672899999999998</c:v>
                </c:pt>
                <c:pt idx="28" formatCode="0.0">
                  <c:v>16.1386</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Helårsbalans!$A$28:$A$56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Helårsbalans!$E$28:$E$56</c:f>
              <c:numCache>
                <c:formatCode>#\ ##0.0</c:formatCode>
                <c:ptCount val="29"/>
                <c:pt idx="0">
                  <c:v>161.93510000000001</c:v>
                </c:pt>
                <c:pt idx="1">
                  <c:v>169.83410000000001</c:v>
                </c:pt>
                <c:pt idx="2">
                  <c:v>177.44539999999998</c:v>
                </c:pt>
                <c:pt idx="3">
                  <c:v>180.3887</c:v>
                </c:pt>
                <c:pt idx="4">
                  <c:v>190.78960000000001</c:v>
                </c:pt>
                <c:pt idx="5">
                  <c:v>199.84450000000001</c:v>
                </c:pt>
                <c:pt idx="6">
                  <c:v>192.58799999999999</c:v>
                </c:pt>
                <c:pt idx="7">
                  <c:v>217.03280000000004</c:v>
                </c:pt>
                <c:pt idx="8">
                  <c:v>224.84399999999999</c:v>
                </c:pt>
                <c:pt idx="9">
                  <c:v>228.1328</c:v>
                </c:pt>
                <c:pt idx="10">
                  <c:v>230.37</c:v>
                </c:pt>
                <c:pt idx="11">
                  <c:v>234.74809999999999</c:v>
                </c:pt>
                <c:pt idx="12">
                  <c:v>232.4341</c:v>
                </c:pt>
                <c:pt idx="13">
                  <c:v>229.99109999999999</c:v>
                </c:pt>
                <c:pt idx="14">
                  <c:v>231.3972</c:v>
                </c:pt>
                <c:pt idx="15">
                  <c:v>239.4838</c:v>
                </c:pt>
                <c:pt idx="16">
                  <c:v>246.37520000000001</c:v>
                </c:pt>
                <c:pt idx="17">
                  <c:v>244.9066</c:v>
                </c:pt>
                <c:pt idx="18">
                  <c:v>249.167</c:v>
                </c:pt>
                <c:pt idx="19">
                  <c:v>252.82089999999997</c:v>
                </c:pt>
                <c:pt idx="20">
                  <c:v>255.8664</c:v>
                </c:pt>
                <c:pt idx="21">
                  <c:v>257.36850000000004</c:v>
                </c:pt>
                <c:pt idx="22">
                  <c:v>250.40229999999997</c:v>
                </c:pt>
                <c:pt idx="23">
                  <c:v>249.34450000000001</c:v>
                </c:pt>
                <c:pt idx="24">
                  <c:v>251.08509999999995</c:v>
                </c:pt>
                <c:pt idx="25">
                  <c:v>235.2756</c:v>
                </c:pt>
                <c:pt idx="26">
                  <c:v>235.52029999999999</c:v>
                </c:pt>
                <c:pt idx="27">
                  <c:v>242.74449999999999</c:v>
                </c:pt>
                <c:pt idx="28">
                  <c:v>239.756</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Försörjningsförmåga</c:v>
                </c:pt>
              </c:strCache>
            </c:strRef>
          </c:tx>
          <c:spPr>
            <a:ln w="25400" cap="rnd">
              <a:solidFill>
                <a:schemeClr val="tx1"/>
              </a:solidFill>
              <a:prstDash val="dash"/>
              <a:round/>
            </a:ln>
            <a:effectLst/>
          </c:spPr>
          <c:marker>
            <c:symbol val="none"/>
          </c:marker>
          <c:cat>
            <c:numRef>
              <c:f>Helårsbalans!$A$28:$A$56</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Helårsbalans!$F$28:$F$56</c:f>
              <c:numCache>
                <c:formatCode>0.0%</c:formatCode>
                <c:ptCount val="29"/>
                <c:pt idx="0">
                  <c:v>0.88510150053941361</c:v>
                </c:pt>
                <c:pt idx="1">
                  <c:v>0.80911901673456621</c:v>
                </c:pt>
                <c:pt idx="2">
                  <c:v>0.83904682792566054</c:v>
                </c:pt>
                <c:pt idx="3">
                  <c:v>0.78994970305789658</c:v>
                </c:pt>
                <c:pt idx="4">
                  <c:v>0.75495729326965411</c:v>
                </c:pt>
                <c:pt idx="5">
                  <c:v>0.74962283175168687</c:v>
                </c:pt>
                <c:pt idx="6">
                  <c:v>0.74350946061021461</c:v>
                </c:pt>
                <c:pt idx="7">
                  <c:v>0.67491641816352177</c:v>
                </c:pt>
                <c:pt idx="8">
                  <c:v>0.62444628275604419</c:v>
                </c:pt>
                <c:pt idx="9">
                  <c:v>0.62429865411725105</c:v>
                </c:pt>
                <c:pt idx="10">
                  <c:v>0.59010721882189521</c:v>
                </c:pt>
                <c:pt idx="11">
                  <c:v>0.58535085055001512</c:v>
                </c:pt>
                <c:pt idx="12">
                  <c:v>0.57452843623203309</c:v>
                </c:pt>
                <c:pt idx="13">
                  <c:v>0.55999123444341981</c:v>
                </c:pt>
                <c:pt idx="14">
                  <c:v>0.60430290427023314</c:v>
                </c:pt>
                <c:pt idx="15">
                  <c:v>0.57540426534070366</c:v>
                </c:pt>
                <c:pt idx="16">
                  <c:v>0.55963424890167512</c:v>
                </c:pt>
                <c:pt idx="17">
                  <c:v>0.51170527866541771</c:v>
                </c:pt>
                <c:pt idx="18">
                  <c:v>0.50520333752061863</c:v>
                </c:pt>
                <c:pt idx="19">
                  <c:v>0.52060569359574316</c:v>
                </c:pt>
                <c:pt idx="20">
                  <c:v>0.52034968249054969</c:v>
                </c:pt>
                <c:pt idx="21">
                  <c:v>0.50996916872111386</c:v>
                </c:pt>
                <c:pt idx="22">
                  <c:v>0.52743125762023757</c:v>
                </c:pt>
                <c:pt idx="23">
                  <c:v>0.5489192663162813</c:v>
                </c:pt>
                <c:pt idx="24">
                  <c:v>0.55626558485549327</c:v>
                </c:pt>
                <c:pt idx="25">
                  <c:v>0.59929716468686089</c:v>
                </c:pt>
                <c:pt idx="26">
                  <c:v>0.57668065130691493</c:v>
                </c:pt>
                <c:pt idx="27">
                  <c:v>0.5571289977733791</c:v>
                </c:pt>
                <c:pt idx="28">
                  <c:v>0.57629423246967748</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75538520"/>
        <c:axId val="675539832"/>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max val="2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Tusen ton slaktad vikt</a:t>
                </a:r>
              </a:p>
            </c:rich>
          </c:tx>
          <c:layout>
            <c:manualLayout>
              <c:xMode val="edge"/>
              <c:yMode val="edge"/>
              <c:x val="6.1068696417027456E-3"/>
              <c:y val="0.3164306189323500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valAx>
        <c:axId val="675539832"/>
        <c:scaling>
          <c:orientation val="minMax"/>
          <c:max val="0.9"/>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Försörjningsförmåga</a:t>
                </a:r>
              </a:p>
            </c:rich>
          </c:tx>
          <c:layout>
            <c:manualLayout>
              <c:xMode val="edge"/>
              <c:yMode val="edge"/>
              <c:x val="0.97174598361470288"/>
              <c:y val="0.3337541261001424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675538520"/>
        <c:crosses val="max"/>
        <c:crossBetween val="between"/>
      </c:valAx>
      <c:catAx>
        <c:axId val="675538520"/>
        <c:scaling>
          <c:orientation val="minMax"/>
        </c:scaling>
        <c:delete val="1"/>
        <c:axPos val="b"/>
        <c:numFmt formatCode="General" sourceLinked="1"/>
        <c:majorTickMark val="out"/>
        <c:minorTickMark val="none"/>
        <c:tickLblPos val="nextTo"/>
        <c:crossAx val="675539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land</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2022-2023'!$C$3</c:f>
              <c:strCache>
                <c:ptCount val="1"/>
                <c:pt idx="0">
                  <c:v>Irland</c:v>
                </c:pt>
              </c:strCache>
            </c:strRef>
          </c:tx>
          <c:spPr>
            <a:solidFill>
              <a:srgbClr val="7DA117"/>
            </a:solidFill>
            <a:ln w="3175">
              <a:solidFill>
                <a:srgbClr val="7DA117"/>
              </a:solidFill>
            </a:ln>
            <a:effectLst/>
          </c:spPr>
          <c:invertIfNegative val="0"/>
          <c:cat>
            <c:strRef>
              <c:f>'Handel per land 2022-2023'!$A$14:$A$15</c:f>
              <c:strCache>
                <c:ptCount val="2"/>
                <c:pt idx="0">
                  <c:v>Totalt 2022</c:v>
                </c:pt>
                <c:pt idx="1">
                  <c:v>Totalt 2023</c:v>
                </c:pt>
              </c:strCache>
            </c:strRef>
          </c:cat>
          <c:val>
            <c:numRef>
              <c:f>'Handel per land 2022-2023'!$C$14:$C$15</c:f>
              <c:numCache>
                <c:formatCode>#,##0</c:formatCode>
                <c:ptCount val="2"/>
                <c:pt idx="0">
                  <c:v>35459.800000000003</c:v>
                </c:pt>
                <c:pt idx="1">
                  <c:v>33866.571428571428</c:v>
                </c:pt>
              </c:numCache>
            </c:numRef>
          </c:val>
          <c:extLst>
            <c:ext xmlns:c16="http://schemas.microsoft.com/office/drawing/2014/chart" uri="{C3380CC4-5D6E-409C-BE32-E72D297353CC}">
              <c16:uniqueId val="{00000000-56E0-4AC0-9774-D071CD0A469C}"/>
            </c:ext>
          </c:extLst>
        </c:ser>
        <c:ser>
          <c:idx val="1"/>
          <c:order val="1"/>
          <c:tx>
            <c:strRef>
              <c:f>'Handel per land 2022-2023'!$D$3</c:f>
              <c:strCache>
                <c:ptCount val="1"/>
                <c:pt idx="0">
                  <c:v>Tyskland</c:v>
                </c:pt>
              </c:strCache>
            </c:strRef>
          </c:tx>
          <c:spPr>
            <a:pattFill prst="trellis">
              <a:fgClr>
                <a:srgbClr val="179EDB"/>
              </a:fgClr>
              <a:bgClr>
                <a:schemeClr val="bg1"/>
              </a:bgClr>
            </a:pattFill>
            <a:ln w="3175">
              <a:solidFill>
                <a:srgbClr val="179EDB"/>
              </a:solidFill>
            </a:ln>
            <a:effectLst/>
          </c:spPr>
          <c:invertIfNegative val="0"/>
          <c:cat>
            <c:strRef>
              <c:f>'Handel per land 2022-2023'!$A$14:$A$15</c:f>
              <c:strCache>
                <c:ptCount val="2"/>
                <c:pt idx="0">
                  <c:v>Totalt 2022</c:v>
                </c:pt>
                <c:pt idx="1">
                  <c:v>Totalt 2023</c:v>
                </c:pt>
              </c:strCache>
            </c:strRef>
          </c:cat>
          <c:val>
            <c:numRef>
              <c:f>'Handel per land 2022-2023'!$D$14:$D$15</c:f>
              <c:numCache>
                <c:formatCode>#,##0</c:formatCode>
                <c:ptCount val="2"/>
                <c:pt idx="0">
                  <c:v>15376.942857142856</c:v>
                </c:pt>
                <c:pt idx="1">
                  <c:v>13790.885714285714</c:v>
                </c:pt>
              </c:numCache>
            </c:numRef>
          </c:val>
          <c:extLst>
            <c:ext xmlns:c16="http://schemas.microsoft.com/office/drawing/2014/chart" uri="{C3380CC4-5D6E-409C-BE32-E72D297353CC}">
              <c16:uniqueId val="{00000001-56E0-4AC0-9774-D071CD0A469C}"/>
            </c:ext>
          </c:extLst>
        </c:ser>
        <c:ser>
          <c:idx val="2"/>
          <c:order val="2"/>
          <c:tx>
            <c:strRef>
              <c:f>'Handel per land 2022-2023'!$E$3</c:f>
              <c:strCache>
                <c:ptCount val="1"/>
                <c:pt idx="0">
                  <c:v>Danmark</c:v>
                </c:pt>
              </c:strCache>
            </c:strRef>
          </c:tx>
          <c:spPr>
            <a:pattFill prst="openDmnd">
              <a:fgClr>
                <a:schemeClr val="bg1"/>
              </a:fgClr>
              <a:bgClr>
                <a:srgbClr val="ED1C24"/>
              </a:bgClr>
            </a:pattFill>
            <a:ln w="3175">
              <a:solidFill>
                <a:srgbClr val="ED1C24"/>
              </a:solidFill>
            </a:ln>
            <a:effectLst/>
          </c:spPr>
          <c:invertIfNegative val="0"/>
          <c:cat>
            <c:strRef>
              <c:f>'Handel per land 2022-2023'!$A$14:$A$15</c:f>
              <c:strCache>
                <c:ptCount val="2"/>
                <c:pt idx="0">
                  <c:v>Totalt 2022</c:v>
                </c:pt>
                <c:pt idx="1">
                  <c:v>Totalt 2023</c:v>
                </c:pt>
              </c:strCache>
            </c:strRef>
          </c:cat>
          <c:val>
            <c:numRef>
              <c:f>'Handel per land 2022-2023'!$E$14:$E$15</c:f>
              <c:numCache>
                <c:formatCode>#,##0</c:formatCode>
                <c:ptCount val="2"/>
                <c:pt idx="0">
                  <c:v>16988.399999999998</c:v>
                </c:pt>
                <c:pt idx="1">
                  <c:v>17449.314285714285</c:v>
                </c:pt>
              </c:numCache>
            </c:numRef>
          </c:val>
          <c:extLst>
            <c:ext xmlns:c16="http://schemas.microsoft.com/office/drawing/2014/chart" uri="{C3380CC4-5D6E-409C-BE32-E72D297353CC}">
              <c16:uniqueId val="{00000002-56E0-4AC0-9774-D071CD0A469C}"/>
            </c:ext>
          </c:extLst>
        </c:ser>
        <c:ser>
          <c:idx val="3"/>
          <c:order val="3"/>
          <c:tx>
            <c:strRef>
              <c:f>'Handel per land 2022-2023'!$F$3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2022-2023'!$A$14:$A$15</c:f>
              <c:strCache>
                <c:ptCount val="2"/>
                <c:pt idx="0">
                  <c:v>Totalt 2022</c:v>
                </c:pt>
                <c:pt idx="1">
                  <c:v>Totalt 2023</c:v>
                </c:pt>
              </c:strCache>
            </c:strRef>
          </c:cat>
          <c:val>
            <c:numRef>
              <c:f>'Handel per land 2022-2023'!$F$14:$F$15</c:f>
              <c:numCache>
                <c:formatCode>#,##0</c:formatCode>
                <c:ptCount val="2"/>
                <c:pt idx="0">
                  <c:v>16696.685714285715</c:v>
                </c:pt>
                <c:pt idx="1">
                  <c:v>15909.142857142857</c:v>
                </c:pt>
              </c:numCache>
            </c:numRef>
          </c:val>
          <c:extLst>
            <c:ext xmlns:c16="http://schemas.microsoft.com/office/drawing/2014/chart" uri="{C3380CC4-5D6E-409C-BE32-E72D297353CC}">
              <c16:uniqueId val="{00000003-56E0-4AC0-9774-D071CD0A469C}"/>
            </c:ext>
          </c:extLst>
        </c:ser>
        <c:ser>
          <c:idx val="4"/>
          <c:order val="4"/>
          <c:tx>
            <c:strRef>
              <c:f>'Handel per land 2022-2023'!$G$3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2022-2023'!$A$14:$A$15</c:f>
              <c:strCache>
                <c:ptCount val="2"/>
                <c:pt idx="0">
                  <c:v>Totalt 2022</c:v>
                </c:pt>
                <c:pt idx="1">
                  <c:v>Totalt 2023</c:v>
                </c:pt>
              </c:strCache>
            </c:strRef>
          </c:cat>
          <c:val>
            <c:numRef>
              <c:f>'Handel per land 2022-2023'!$G$14:$G$15</c:f>
              <c:numCache>
                <c:formatCode>#,##0</c:formatCode>
                <c:ptCount val="2"/>
                <c:pt idx="0">
                  <c:v>38140.57142857142</c:v>
                </c:pt>
                <c:pt idx="1">
                  <c:v>35237.657142857148</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6633013629480056E-2"/>
              <c:y val="0.1700861093170035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land</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3386587239975284"/>
          <c:y val="0.13324901185770752"/>
          <c:w val="0.7580858378618166"/>
          <c:h val="0.49065662444368369"/>
        </c:manualLayout>
      </c:layout>
      <c:barChart>
        <c:barDir val="col"/>
        <c:grouping val="stacked"/>
        <c:varyColors val="0"/>
        <c:ser>
          <c:idx val="0"/>
          <c:order val="0"/>
          <c:tx>
            <c:strRef>
              <c:f>'Handel per land 2022-2023'!$C$21</c:f>
              <c:strCache>
                <c:ptCount val="1"/>
                <c:pt idx="0">
                  <c:v>Storbritannien</c:v>
                </c:pt>
              </c:strCache>
            </c:strRef>
          </c:tx>
          <c:spPr>
            <a:solidFill>
              <a:srgbClr val="0083BE"/>
            </a:solidFill>
            <a:ln w="3175">
              <a:solidFill>
                <a:srgbClr val="7DA117"/>
              </a:solidFill>
            </a:ln>
            <a:effectLst/>
          </c:spPr>
          <c:invertIfNegative val="0"/>
          <c:cat>
            <c:strRef>
              <c:f>'Handel per land 2022-2023'!$A$32:$A$33</c:f>
              <c:strCache>
                <c:ptCount val="2"/>
                <c:pt idx="0">
                  <c:v>Totalt 2022</c:v>
                </c:pt>
                <c:pt idx="1">
                  <c:v>Totalt 2023</c:v>
                </c:pt>
              </c:strCache>
            </c:strRef>
          </c:cat>
          <c:val>
            <c:numRef>
              <c:f>'Handel per land 2022-2023'!$C$32:$C$33</c:f>
              <c:numCache>
                <c:formatCode>#,##0</c:formatCode>
                <c:ptCount val="2"/>
                <c:pt idx="0">
                  <c:v>2789.214285714279</c:v>
                </c:pt>
                <c:pt idx="1">
                  <c:v>2879.9285714285643</c:v>
                </c:pt>
              </c:numCache>
            </c:numRef>
          </c:val>
          <c:extLst>
            <c:ext xmlns:c16="http://schemas.microsoft.com/office/drawing/2014/chart" uri="{C3380CC4-5D6E-409C-BE32-E72D297353CC}">
              <c16:uniqueId val="{00000000-56E0-4AC0-9774-D071CD0A469C}"/>
            </c:ext>
          </c:extLst>
        </c:ser>
        <c:ser>
          <c:idx val="1"/>
          <c:order val="1"/>
          <c:tx>
            <c:strRef>
              <c:f>'Handel per land 2022-2023'!$D$21</c:f>
              <c:strCache>
                <c:ptCount val="1"/>
                <c:pt idx="0">
                  <c:v>Belgien</c:v>
                </c:pt>
              </c:strCache>
            </c:strRef>
          </c:tx>
          <c:spPr>
            <a:pattFill prst="trellis">
              <a:fgClr>
                <a:srgbClr val="004165"/>
              </a:fgClr>
              <a:bgClr>
                <a:schemeClr val="bg1"/>
              </a:bgClr>
            </a:pattFill>
            <a:ln w="3175">
              <a:solidFill>
                <a:srgbClr val="004165"/>
              </a:solidFill>
            </a:ln>
            <a:effectLst/>
          </c:spPr>
          <c:invertIfNegative val="0"/>
          <c:cat>
            <c:strRef>
              <c:f>'Handel per land 2022-2023'!$A$32:$A$33</c:f>
              <c:strCache>
                <c:ptCount val="2"/>
                <c:pt idx="0">
                  <c:v>Totalt 2022</c:v>
                </c:pt>
                <c:pt idx="1">
                  <c:v>Totalt 2023</c:v>
                </c:pt>
              </c:strCache>
            </c:strRef>
          </c:cat>
          <c:val>
            <c:numRef>
              <c:f>'Handel per land 2022-2023'!$D$32:$D$33</c:f>
              <c:numCache>
                <c:formatCode>#,##0</c:formatCode>
                <c:ptCount val="2"/>
                <c:pt idx="0">
                  <c:v>2154.4999999999945</c:v>
                </c:pt>
                <c:pt idx="1">
                  <c:v>2420.7142857142794</c:v>
                </c:pt>
              </c:numCache>
            </c:numRef>
          </c:val>
          <c:extLst>
            <c:ext xmlns:c16="http://schemas.microsoft.com/office/drawing/2014/chart" uri="{C3380CC4-5D6E-409C-BE32-E72D297353CC}">
              <c16:uniqueId val="{00000001-56E0-4AC0-9774-D071CD0A469C}"/>
            </c:ext>
          </c:extLst>
        </c:ser>
        <c:ser>
          <c:idx val="2"/>
          <c:order val="2"/>
          <c:tx>
            <c:strRef>
              <c:f>'Handel per land 2022-2023'!$E$21</c:f>
              <c:strCache>
                <c:ptCount val="1"/>
                <c:pt idx="0">
                  <c:v>Danmark</c:v>
                </c:pt>
              </c:strCache>
            </c:strRef>
          </c:tx>
          <c:spPr>
            <a:pattFill prst="openDmnd">
              <a:fgClr>
                <a:schemeClr val="bg1"/>
              </a:fgClr>
              <a:bgClr>
                <a:srgbClr val="DC5034"/>
              </a:bgClr>
            </a:pattFill>
            <a:ln w="3175">
              <a:solidFill>
                <a:srgbClr val="DC5034"/>
              </a:solidFill>
            </a:ln>
            <a:effectLst/>
          </c:spPr>
          <c:invertIfNegative val="0"/>
          <c:cat>
            <c:strRef>
              <c:f>'Handel per land 2022-2023'!$A$32:$A$33</c:f>
              <c:strCache>
                <c:ptCount val="2"/>
                <c:pt idx="0">
                  <c:v>Totalt 2022</c:v>
                </c:pt>
                <c:pt idx="1">
                  <c:v>Totalt 2023</c:v>
                </c:pt>
              </c:strCache>
            </c:strRef>
          </c:cat>
          <c:val>
            <c:numRef>
              <c:f>'Handel per land 2022-2023'!$E$32:$E$33</c:f>
              <c:numCache>
                <c:formatCode>#,##0</c:formatCode>
                <c:ptCount val="2"/>
                <c:pt idx="0">
                  <c:v>1983.785714285711</c:v>
                </c:pt>
                <c:pt idx="1">
                  <c:v>1971.0714285714253</c:v>
                </c:pt>
              </c:numCache>
            </c:numRef>
          </c:val>
          <c:extLst>
            <c:ext xmlns:c16="http://schemas.microsoft.com/office/drawing/2014/chart" uri="{C3380CC4-5D6E-409C-BE32-E72D297353CC}">
              <c16:uniqueId val="{00000002-56E0-4AC0-9774-D071CD0A469C}"/>
            </c:ext>
          </c:extLst>
        </c:ser>
        <c:ser>
          <c:idx val="3"/>
          <c:order val="3"/>
          <c:tx>
            <c:strRef>
              <c:f>'Handel per land 2022-2023'!$F$21</c:f>
              <c:strCache>
                <c:ptCount val="1"/>
                <c:pt idx="0">
                  <c:v>Finland</c:v>
                </c:pt>
              </c:strCache>
            </c:strRef>
          </c:tx>
          <c:spPr>
            <a:pattFill prst="ltHorz">
              <a:fgClr>
                <a:schemeClr val="bg1"/>
              </a:fgClr>
              <a:bgClr>
                <a:srgbClr val="00B299"/>
              </a:bgClr>
            </a:pattFill>
            <a:ln w="3175">
              <a:solidFill>
                <a:srgbClr val="00B299"/>
              </a:solidFill>
            </a:ln>
            <a:effectLst/>
          </c:spPr>
          <c:invertIfNegative val="0"/>
          <c:cat>
            <c:strRef>
              <c:f>'Handel per land 2022-2023'!$A$32:$A$33</c:f>
              <c:strCache>
                <c:ptCount val="2"/>
                <c:pt idx="0">
                  <c:v>Totalt 2022</c:v>
                </c:pt>
                <c:pt idx="1">
                  <c:v>Totalt 2023</c:v>
                </c:pt>
              </c:strCache>
            </c:strRef>
          </c:cat>
          <c:val>
            <c:numRef>
              <c:f>'Handel per land 2022-2023'!$F$32:$F$33</c:f>
              <c:numCache>
                <c:formatCode>#,##0</c:formatCode>
                <c:ptCount val="2"/>
                <c:pt idx="0">
                  <c:v>1539.9999999999977</c:v>
                </c:pt>
                <c:pt idx="1">
                  <c:v>1535.2142857142835</c:v>
                </c:pt>
              </c:numCache>
            </c:numRef>
          </c:val>
          <c:extLst>
            <c:ext xmlns:c16="http://schemas.microsoft.com/office/drawing/2014/chart" uri="{C3380CC4-5D6E-409C-BE32-E72D297353CC}">
              <c16:uniqueId val="{00000003-56E0-4AC0-9774-D071CD0A469C}"/>
            </c:ext>
          </c:extLst>
        </c:ser>
        <c:ser>
          <c:idx val="4"/>
          <c:order val="4"/>
          <c:tx>
            <c:strRef>
              <c:f>'Handel per land 2022-2023'!$G$21</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2022-2023'!$A$32:$A$33</c:f>
              <c:strCache>
                <c:ptCount val="2"/>
                <c:pt idx="0">
                  <c:v>Totalt 2022</c:v>
                </c:pt>
                <c:pt idx="1">
                  <c:v>Totalt 2023</c:v>
                </c:pt>
              </c:strCache>
            </c:strRef>
          </c:cat>
          <c:val>
            <c:numRef>
              <c:f>'Handel per land 2022-2023'!$G$32:$G$33</c:f>
              <c:numCache>
                <c:formatCode>#,##0</c:formatCode>
                <c:ptCount val="2"/>
                <c:pt idx="0">
                  <c:v>8205.3571428571249</c:v>
                </c:pt>
                <c:pt idx="1">
                  <c:v>7331.6428571428414</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7950062580205639E-2"/>
              <c:y val="0.2226958389094643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2019-2023'!$A$16</c:f>
              <c:strCache>
                <c:ptCount val="1"/>
                <c:pt idx="0">
                  <c:v>Nötkött med ben</c:v>
                </c:pt>
              </c:strCache>
            </c:strRef>
          </c:tx>
          <c:spPr>
            <a:solidFill>
              <a:srgbClr val="7DA117"/>
            </a:solidFill>
            <a:ln w="3175">
              <a:solidFill>
                <a:srgbClr val="7DA117"/>
              </a:solidFill>
            </a:ln>
            <a:effectLst/>
          </c:spPr>
          <c:invertIfNegative val="0"/>
          <c:cat>
            <c:strRef>
              <c:f>'Handel per kategori 2019-2023'!$B$15:$F$15</c:f>
              <c:strCache>
                <c:ptCount val="5"/>
                <c:pt idx="0">
                  <c:v>2019</c:v>
                </c:pt>
                <c:pt idx="1">
                  <c:v>2020</c:v>
                </c:pt>
                <c:pt idx="2">
                  <c:v>2021</c:v>
                </c:pt>
                <c:pt idx="3">
                  <c:v>2022</c:v>
                </c:pt>
                <c:pt idx="4">
                  <c:v>2023</c:v>
                </c:pt>
              </c:strCache>
            </c:strRef>
          </c:cat>
          <c:val>
            <c:numRef>
              <c:f>'Handel per kategori 2019-2023'!$B$16:$F$16</c:f>
              <c:numCache>
                <c:formatCode>#,##0</c:formatCode>
                <c:ptCount val="5"/>
                <c:pt idx="0">
                  <c:v>9271</c:v>
                </c:pt>
                <c:pt idx="1">
                  <c:v>7995</c:v>
                </c:pt>
                <c:pt idx="2">
                  <c:v>9017</c:v>
                </c:pt>
                <c:pt idx="3">
                  <c:v>8697</c:v>
                </c:pt>
                <c:pt idx="4">
                  <c:v>8413</c:v>
                </c:pt>
              </c:numCache>
            </c:numRef>
          </c:val>
          <c:extLst>
            <c:ext xmlns:c16="http://schemas.microsoft.com/office/drawing/2014/chart" uri="{C3380CC4-5D6E-409C-BE32-E72D297353CC}">
              <c16:uniqueId val="{00000000-594E-441A-B60C-5C524657AE47}"/>
            </c:ext>
          </c:extLst>
        </c:ser>
        <c:ser>
          <c:idx val="1"/>
          <c:order val="1"/>
          <c:tx>
            <c:strRef>
              <c:f>'Handel per kategori 2019-2023'!$A$17</c:f>
              <c:strCache>
                <c:ptCount val="1"/>
                <c:pt idx="0">
                  <c:v>Benfritt nötkött</c:v>
                </c:pt>
              </c:strCache>
            </c:strRef>
          </c:tx>
          <c:spPr>
            <a:pattFill prst="trellis">
              <a:fgClr>
                <a:srgbClr val="179EDB"/>
              </a:fgClr>
              <a:bgClr>
                <a:schemeClr val="bg1"/>
              </a:bgClr>
            </a:pattFill>
            <a:ln w="3175">
              <a:solidFill>
                <a:srgbClr val="179EDB"/>
              </a:solidFill>
            </a:ln>
            <a:effectLst/>
          </c:spPr>
          <c:invertIfNegative val="0"/>
          <c:cat>
            <c:strRef>
              <c:f>'Handel per kategori 2019-2023'!$B$15:$F$15</c:f>
              <c:strCache>
                <c:ptCount val="5"/>
                <c:pt idx="0">
                  <c:v>2019</c:v>
                </c:pt>
                <c:pt idx="1">
                  <c:v>2020</c:v>
                </c:pt>
                <c:pt idx="2">
                  <c:v>2021</c:v>
                </c:pt>
                <c:pt idx="3">
                  <c:v>2022</c:v>
                </c:pt>
                <c:pt idx="4">
                  <c:v>2023</c:v>
                </c:pt>
              </c:strCache>
            </c:strRef>
          </c:cat>
          <c:val>
            <c:numRef>
              <c:f>'Handel per kategori 2019-2023'!$B$17:$F$17</c:f>
              <c:numCache>
                <c:formatCode>#,##0</c:formatCode>
                <c:ptCount val="5"/>
                <c:pt idx="0">
                  <c:v>96220</c:v>
                </c:pt>
                <c:pt idx="1">
                  <c:v>83657.142857142855</c:v>
                </c:pt>
                <c:pt idx="2">
                  <c:v>88658.571428571435</c:v>
                </c:pt>
                <c:pt idx="3">
                  <c:v>95145.71428571429</c:v>
                </c:pt>
                <c:pt idx="4">
                  <c:v>90094.28571428571</c:v>
                </c:pt>
              </c:numCache>
            </c:numRef>
          </c:val>
          <c:extLst>
            <c:ext xmlns:c16="http://schemas.microsoft.com/office/drawing/2014/chart" uri="{C3380CC4-5D6E-409C-BE32-E72D297353CC}">
              <c16:uniqueId val="{00000001-594E-441A-B60C-5C524657AE47}"/>
            </c:ext>
          </c:extLst>
        </c:ser>
        <c:ser>
          <c:idx val="2"/>
          <c:order val="2"/>
          <c:tx>
            <c:strRef>
              <c:f>'Handel per kategori 2019-2023'!$A$18</c:f>
              <c:strCache>
                <c:ptCount val="1"/>
                <c:pt idx="0">
                  <c:v>Korv med nötkött</c:v>
                </c:pt>
              </c:strCache>
            </c:strRef>
          </c:tx>
          <c:spPr>
            <a:pattFill prst="openDmnd">
              <a:fgClr>
                <a:schemeClr val="bg1"/>
              </a:fgClr>
              <a:bgClr>
                <a:srgbClr val="ED1C24"/>
              </a:bgClr>
            </a:pattFill>
            <a:ln w="3175">
              <a:solidFill>
                <a:srgbClr val="ED1C24"/>
              </a:solidFill>
            </a:ln>
            <a:effectLst/>
          </c:spPr>
          <c:invertIfNegative val="0"/>
          <c:cat>
            <c:strRef>
              <c:f>'Handel per kategori 2019-2023'!$B$15:$F$15</c:f>
              <c:strCache>
                <c:ptCount val="5"/>
                <c:pt idx="0">
                  <c:v>2019</c:v>
                </c:pt>
                <c:pt idx="1">
                  <c:v>2020</c:v>
                </c:pt>
                <c:pt idx="2">
                  <c:v>2021</c:v>
                </c:pt>
                <c:pt idx="3">
                  <c:v>2022</c:v>
                </c:pt>
                <c:pt idx="4">
                  <c:v>2023</c:v>
                </c:pt>
              </c:strCache>
            </c:strRef>
          </c:cat>
          <c:val>
            <c:numRef>
              <c:f>'Handel per kategori 2019-2023'!$B$18:$F$18</c:f>
              <c:numCache>
                <c:formatCode>#,##0</c:formatCode>
                <c:ptCount val="5"/>
                <c:pt idx="0">
                  <c:v>10418.4</c:v>
                </c:pt>
                <c:pt idx="1">
                  <c:v>9189</c:v>
                </c:pt>
                <c:pt idx="2">
                  <c:v>9086.4</c:v>
                </c:pt>
                <c:pt idx="3">
                  <c:v>9425.4</c:v>
                </c:pt>
                <c:pt idx="4">
                  <c:v>8448</c:v>
                </c:pt>
              </c:numCache>
            </c:numRef>
          </c:val>
          <c:extLst>
            <c:ext xmlns:c16="http://schemas.microsoft.com/office/drawing/2014/chart" uri="{C3380CC4-5D6E-409C-BE32-E72D297353CC}">
              <c16:uniqueId val="{00000002-594E-441A-B60C-5C524657AE47}"/>
            </c:ext>
          </c:extLst>
        </c:ser>
        <c:ser>
          <c:idx val="3"/>
          <c:order val="3"/>
          <c:tx>
            <c:strRef>
              <c:f>'Handel per kategori 2019-2023'!$A$19</c:f>
              <c:strCache>
                <c:ptCount val="1"/>
                <c:pt idx="0">
                  <c:v>Bearbetat nötkött</c:v>
                </c:pt>
              </c:strCache>
            </c:strRef>
          </c:tx>
          <c:spPr>
            <a:pattFill prst="ltHorz">
              <a:fgClr>
                <a:schemeClr val="bg1"/>
              </a:fgClr>
              <a:bgClr>
                <a:srgbClr val="E07A0A"/>
              </a:bgClr>
            </a:pattFill>
            <a:ln w="3175">
              <a:solidFill>
                <a:srgbClr val="E07A0A"/>
              </a:solidFill>
            </a:ln>
            <a:effectLst/>
          </c:spPr>
          <c:invertIfNegative val="0"/>
          <c:cat>
            <c:strRef>
              <c:f>'Handel per kategori 2019-2023'!$B$15:$F$15</c:f>
              <c:strCache>
                <c:ptCount val="5"/>
                <c:pt idx="0">
                  <c:v>2019</c:v>
                </c:pt>
                <c:pt idx="1">
                  <c:v>2020</c:v>
                </c:pt>
                <c:pt idx="2">
                  <c:v>2021</c:v>
                </c:pt>
                <c:pt idx="3">
                  <c:v>2022</c:v>
                </c:pt>
                <c:pt idx="4">
                  <c:v>2023</c:v>
                </c:pt>
              </c:strCache>
            </c:strRef>
          </c:cat>
          <c:val>
            <c:numRef>
              <c:f>'Handel per kategori 2019-2023'!$B$19:$F$19</c:f>
              <c:numCache>
                <c:formatCode>#,##0</c:formatCode>
                <c:ptCount val="5"/>
                <c:pt idx="0">
                  <c:v>9286.8571428571449</c:v>
                </c:pt>
                <c:pt idx="1">
                  <c:v>7561.1428571428578</c:v>
                </c:pt>
                <c:pt idx="2">
                  <c:v>7740.5714285714084</c:v>
                </c:pt>
                <c:pt idx="3">
                  <c:v>9394.2857142856901</c:v>
                </c:pt>
                <c:pt idx="4">
                  <c:v>9298.2857142856901</c:v>
                </c:pt>
              </c:numCache>
            </c:numRef>
          </c:val>
          <c:extLst>
            <c:ext xmlns:c16="http://schemas.microsoft.com/office/drawing/2014/chart" uri="{C3380CC4-5D6E-409C-BE32-E72D297353CC}">
              <c16:uniqueId val="{00000000-9EA7-45A6-84DD-2471B88E974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3226406322640635E-2"/>
              <c:y val="0.336311038200183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2019-2023'!$A$26</c:f>
              <c:strCache>
                <c:ptCount val="1"/>
                <c:pt idx="0">
                  <c:v>Nötkött med ben</c:v>
                </c:pt>
              </c:strCache>
            </c:strRef>
          </c:tx>
          <c:spPr>
            <a:solidFill>
              <a:srgbClr val="0083BE"/>
            </a:solidFill>
            <a:ln w="3175">
              <a:solidFill>
                <a:srgbClr val="7DA117"/>
              </a:solidFill>
            </a:ln>
            <a:effectLst/>
          </c:spPr>
          <c:invertIfNegative val="0"/>
          <c:cat>
            <c:strRef>
              <c:f>'Handel per kategori 2019-2023'!$B$25:$F$25</c:f>
              <c:strCache>
                <c:ptCount val="5"/>
                <c:pt idx="0">
                  <c:v>2019</c:v>
                </c:pt>
                <c:pt idx="1">
                  <c:v>2020</c:v>
                </c:pt>
                <c:pt idx="2">
                  <c:v>2021</c:v>
                </c:pt>
                <c:pt idx="3">
                  <c:v>2022</c:v>
                </c:pt>
                <c:pt idx="4">
                  <c:v>2023</c:v>
                </c:pt>
              </c:strCache>
            </c:strRef>
          </c:cat>
          <c:val>
            <c:numRef>
              <c:f>'Handel per kategori 2019-2023'!$B$26:$F$26</c:f>
              <c:numCache>
                <c:formatCode>#,##0</c:formatCode>
                <c:ptCount val="5"/>
                <c:pt idx="0">
                  <c:v>6175</c:v>
                </c:pt>
                <c:pt idx="1">
                  <c:v>7616</c:v>
                </c:pt>
                <c:pt idx="2">
                  <c:v>5605</c:v>
                </c:pt>
                <c:pt idx="3">
                  <c:v>33</c:v>
                </c:pt>
                <c:pt idx="4">
                  <c:v>48</c:v>
                </c:pt>
              </c:numCache>
            </c:numRef>
          </c:val>
          <c:extLst>
            <c:ext xmlns:c16="http://schemas.microsoft.com/office/drawing/2014/chart" uri="{C3380CC4-5D6E-409C-BE32-E72D297353CC}">
              <c16:uniqueId val="{00000000-04A9-4A0D-B6E5-D67191DE780A}"/>
            </c:ext>
          </c:extLst>
        </c:ser>
        <c:ser>
          <c:idx val="1"/>
          <c:order val="1"/>
          <c:tx>
            <c:strRef>
              <c:f>'Handel per kategori 2019-2023'!$A$27</c:f>
              <c:strCache>
                <c:ptCount val="1"/>
                <c:pt idx="0">
                  <c:v>Benfritt nötkött</c:v>
                </c:pt>
              </c:strCache>
            </c:strRef>
          </c:tx>
          <c:spPr>
            <a:pattFill prst="trellis">
              <a:fgClr>
                <a:srgbClr val="004165"/>
              </a:fgClr>
              <a:bgClr>
                <a:schemeClr val="bg1"/>
              </a:bgClr>
            </a:pattFill>
            <a:ln w="3175">
              <a:solidFill>
                <a:srgbClr val="004165"/>
              </a:solidFill>
            </a:ln>
            <a:effectLst/>
          </c:spPr>
          <c:invertIfNegative val="0"/>
          <c:cat>
            <c:strRef>
              <c:f>'Handel per kategori 2019-2023'!$B$25:$F$25</c:f>
              <c:strCache>
                <c:ptCount val="5"/>
                <c:pt idx="0">
                  <c:v>2019</c:v>
                </c:pt>
                <c:pt idx="1">
                  <c:v>2020</c:v>
                </c:pt>
                <c:pt idx="2">
                  <c:v>2021</c:v>
                </c:pt>
                <c:pt idx="3">
                  <c:v>2022</c:v>
                </c:pt>
                <c:pt idx="4">
                  <c:v>2023</c:v>
                </c:pt>
              </c:strCache>
            </c:strRef>
          </c:cat>
          <c:val>
            <c:numRef>
              <c:f>'Handel per kategori 2019-2023'!$B$27:$F$27</c:f>
              <c:numCache>
                <c:formatCode>#,##0</c:formatCode>
                <c:ptCount val="5"/>
                <c:pt idx="0">
                  <c:v>1381.4285714285716</c:v>
                </c:pt>
                <c:pt idx="1">
                  <c:v>1564.2857142857142</c:v>
                </c:pt>
                <c:pt idx="2">
                  <c:v>2277.1428571428573</c:v>
                </c:pt>
                <c:pt idx="3">
                  <c:v>2084.2857142857142</c:v>
                </c:pt>
                <c:pt idx="4">
                  <c:v>2150</c:v>
                </c:pt>
              </c:numCache>
            </c:numRef>
          </c:val>
          <c:extLst>
            <c:ext xmlns:c16="http://schemas.microsoft.com/office/drawing/2014/chart" uri="{C3380CC4-5D6E-409C-BE32-E72D297353CC}">
              <c16:uniqueId val="{00000001-04A9-4A0D-B6E5-D67191DE780A}"/>
            </c:ext>
          </c:extLst>
        </c:ser>
        <c:ser>
          <c:idx val="2"/>
          <c:order val="2"/>
          <c:tx>
            <c:strRef>
              <c:f>'Handel per kategori 2019-2023'!$A$28</c:f>
              <c:strCache>
                <c:ptCount val="1"/>
                <c:pt idx="0">
                  <c:v>Korv med nötkött</c:v>
                </c:pt>
              </c:strCache>
            </c:strRef>
          </c:tx>
          <c:spPr>
            <a:pattFill prst="openDmnd">
              <a:fgClr>
                <a:schemeClr val="bg1"/>
              </a:fgClr>
              <a:bgClr>
                <a:srgbClr val="DC5034"/>
              </a:bgClr>
            </a:pattFill>
            <a:ln w="3175">
              <a:solidFill>
                <a:srgbClr val="DC5034"/>
              </a:solidFill>
            </a:ln>
            <a:effectLst/>
          </c:spPr>
          <c:invertIfNegative val="0"/>
          <c:cat>
            <c:strRef>
              <c:f>'Handel per kategori 2019-2023'!$B$25:$F$25</c:f>
              <c:strCache>
                <c:ptCount val="5"/>
                <c:pt idx="0">
                  <c:v>2019</c:v>
                </c:pt>
                <c:pt idx="1">
                  <c:v>2020</c:v>
                </c:pt>
                <c:pt idx="2">
                  <c:v>2021</c:v>
                </c:pt>
                <c:pt idx="3">
                  <c:v>2022</c:v>
                </c:pt>
                <c:pt idx="4">
                  <c:v>2023</c:v>
                </c:pt>
              </c:strCache>
            </c:strRef>
          </c:cat>
          <c:val>
            <c:numRef>
              <c:f>'Handel per kategori 2019-2023'!$B$28:$F$28</c:f>
              <c:numCache>
                <c:formatCode>#,##0</c:formatCode>
                <c:ptCount val="5"/>
                <c:pt idx="0">
                  <c:v>826.50000000000011</c:v>
                </c:pt>
                <c:pt idx="1">
                  <c:v>902.57142857142867</c:v>
                </c:pt>
                <c:pt idx="2">
                  <c:v>989.78571428571433</c:v>
                </c:pt>
                <c:pt idx="3">
                  <c:v>909.85714285714289</c:v>
                </c:pt>
                <c:pt idx="4">
                  <c:v>781.71428571428578</c:v>
                </c:pt>
              </c:numCache>
            </c:numRef>
          </c:val>
          <c:extLst>
            <c:ext xmlns:c16="http://schemas.microsoft.com/office/drawing/2014/chart" uri="{C3380CC4-5D6E-409C-BE32-E72D297353CC}">
              <c16:uniqueId val="{00000002-04A9-4A0D-B6E5-D67191DE780A}"/>
            </c:ext>
          </c:extLst>
        </c:ser>
        <c:ser>
          <c:idx val="3"/>
          <c:order val="3"/>
          <c:tx>
            <c:strRef>
              <c:f>'Handel per kategori 2019-2023'!$A$29</c:f>
              <c:strCache>
                <c:ptCount val="1"/>
                <c:pt idx="0">
                  <c:v>Bearbetat nötkött</c:v>
                </c:pt>
              </c:strCache>
            </c:strRef>
          </c:tx>
          <c:spPr>
            <a:pattFill prst="ltHorz">
              <a:fgClr>
                <a:schemeClr val="bg1"/>
              </a:fgClr>
              <a:bgClr>
                <a:srgbClr val="00B299"/>
              </a:bgClr>
            </a:pattFill>
            <a:ln w="3175">
              <a:solidFill>
                <a:srgbClr val="00B299"/>
              </a:solidFill>
            </a:ln>
            <a:effectLst/>
          </c:spPr>
          <c:invertIfNegative val="0"/>
          <c:cat>
            <c:strRef>
              <c:f>'Handel per kategori 2019-2023'!$B$25:$F$25</c:f>
              <c:strCache>
                <c:ptCount val="5"/>
                <c:pt idx="0">
                  <c:v>2019</c:v>
                </c:pt>
                <c:pt idx="1">
                  <c:v>2020</c:v>
                </c:pt>
                <c:pt idx="2">
                  <c:v>2021</c:v>
                </c:pt>
                <c:pt idx="3">
                  <c:v>2022</c:v>
                </c:pt>
                <c:pt idx="4">
                  <c:v>2023</c:v>
                </c:pt>
              </c:strCache>
            </c:strRef>
          </c:cat>
          <c:val>
            <c:numRef>
              <c:f>'Handel per kategori 2019-2023'!$B$29:$F$29</c:f>
              <c:numCache>
                <c:formatCode>#,##0</c:formatCode>
                <c:ptCount val="5"/>
                <c:pt idx="0">
                  <c:v>6874.2857142856965</c:v>
                </c:pt>
                <c:pt idx="1">
                  <c:v>5558.8571428571286</c:v>
                </c:pt>
                <c:pt idx="2">
                  <c:v>7482.2857142856947</c:v>
                </c:pt>
                <c:pt idx="3">
                  <c:v>13645.71428571425</c:v>
                </c:pt>
                <c:pt idx="4">
                  <c:v>13158.857142857109</c:v>
                </c:pt>
              </c:numCache>
            </c:numRef>
          </c:val>
          <c:extLst>
            <c:ext xmlns:c16="http://schemas.microsoft.com/office/drawing/2014/chart" uri="{C3380CC4-5D6E-409C-BE32-E72D297353CC}">
              <c16:uniqueId val="{00000000-6798-4A9E-8250-0FCB3F3A36B4}"/>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0606069370305687E-2"/>
              <c:y val="0.318642400418020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225424</xdr:colOff>
      <xdr:row>58</xdr:row>
      <xdr:rowOff>49210</xdr:rowOff>
    </xdr:from>
    <xdr:to>
      <xdr:col>8</xdr:col>
      <xdr:colOff>463550</xdr:colOff>
      <xdr:row>88</xdr:row>
      <xdr:rowOff>139700</xdr:rowOff>
    </xdr:to>
    <xdr:graphicFrame macro="">
      <xdr:nvGraphicFramePr>
        <xdr:cNvPr id="3" name="Diagram 2" descr="Figuren visar utveckling av produktion, import, export, totalkonsumtion och svensk marknadsandel från 1980" title="Svensk marknadsbalans nötkött">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349249</xdr:colOff>
      <xdr:row>0</xdr:row>
      <xdr:rowOff>28575</xdr:rowOff>
    </xdr:from>
    <xdr:to>
      <xdr:col>16</xdr:col>
      <xdr:colOff>9524</xdr:colOff>
      <xdr:row>18</xdr:row>
      <xdr:rowOff>228599</xdr:rowOff>
    </xdr:to>
    <xdr:graphicFrame macro="">
      <xdr:nvGraphicFramePr>
        <xdr:cNvPr id="4" name="Diagram 3" descr="Figuren visar importen av nötkött per land de två senaste åren" title="Import av nöt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450850</xdr:colOff>
      <xdr:row>18</xdr:row>
      <xdr:rowOff>212725</xdr:rowOff>
    </xdr:from>
    <xdr:to>
      <xdr:col>16</xdr:col>
      <xdr:colOff>133350</xdr:colOff>
      <xdr:row>39</xdr:row>
      <xdr:rowOff>180975</xdr:rowOff>
    </xdr:to>
    <xdr:graphicFrame macro="">
      <xdr:nvGraphicFramePr>
        <xdr:cNvPr id="5" name="Diagram 4" descr="Figuren visar exporten av nötkött per land de två senaste åren" title="Export av nöt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234951</xdr:colOff>
      <xdr:row>0</xdr:row>
      <xdr:rowOff>117474</xdr:rowOff>
    </xdr:from>
    <xdr:to>
      <xdr:col>18</xdr:col>
      <xdr:colOff>44451</xdr:colOff>
      <xdr:row>23</xdr:row>
      <xdr:rowOff>142875</xdr:rowOff>
    </xdr:to>
    <xdr:graphicFrame macro="">
      <xdr:nvGraphicFramePr>
        <xdr:cNvPr id="2" name="Diagram 1" descr="Figuren visar importen av nötkött uttryckt i prduktvikt fördelat på kategorier 2016-2020" title="Import av nötkött 2016-2020">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254001</xdr:colOff>
      <xdr:row>24</xdr:row>
      <xdr:rowOff>34924</xdr:rowOff>
    </xdr:from>
    <xdr:to>
      <xdr:col>18</xdr:col>
      <xdr:colOff>120651</xdr:colOff>
      <xdr:row>45</xdr:row>
      <xdr:rowOff>174625</xdr:rowOff>
    </xdr:to>
    <xdr:graphicFrame macro="">
      <xdr:nvGraphicFramePr>
        <xdr:cNvPr id="3" name="Diagram 2" descr="Figuren visar exporten av nötkött 2016-2020 uttryckt i produktvikt och uppdelat på kategorier" title="Export av nötkött 2016-2020">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Helårsbalans" displayName="Helårsbalans" ref="A12:I56" totalsRowShown="0" headerRowDxfId="116" dataDxfId="114" headerRowBorderDxfId="115" tableBorderDxfId="113">
  <autoFilter ref="A12:I56" xr:uid="{00000000-0009-0000-0100-00000D000000}"/>
  <tableColumns count="9">
    <tableColumn id="1" xr3:uid="{00000000-0010-0000-0000-000001000000}" name="År" dataDxfId="112"/>
    <tableColumn id="2" xr3:uid="{00000000-0010-0000-0000-000002000000}" name="Produktion" dataDxfId="111"/>
    <tableColumn id="3" xr3:uid="{00000000-0010-0000-0000-000003000000}" name="Import" dataDxfId="110"/>
    <tableColumn id="4" xr3:uid="{00000000-0010-0000-0000-000004000000}" name="Export" dataDxfId="109"/>
    <tableColumn id="5" xr3:uid="{00000000-0010-0000-0000-000005000000}" name="Totalkonsumtion" dataDxfId="108">
      <calculatedColumnFormula>B13+C13+H13-D13</calculatedColumnFormula>
    </tableColumn>
    <tableColumn id="6" xr3:uid="{00000000-0010-0000-0000-000006000000}" name="Försörjningsförmåga" dataDxfId="107">
      <calculatedColumnFormula>B13/E13</calculatedColumnFormula>
    </tableColumn>
    <tableColumn id="7" xr3:uid="{00000000-0010-0000-0000-000007000000}" name="Totalkonsumtion kg/capita" dataDxfId="106">
      <calculatedColumnFormula>E13/I13*1000000</calculatedColumnFormula>
    </tableColumn>
    <tableColumn id="8" xr3:uid="{00000000-0010-0000-0000-000008000000}" name="Hemslakt" dataDxfId="105"/>
    <tableColumn id="9" xr3:uid="{00000000-0010-0000-0000-000009000000}" name="Befolkning" dataDxfId="10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Kvartalsbalans2" displayName="Kvartalsbalans2" ref="A5:I23" totalsRowShown="0" headerRowDxfId="103" headerRowBorderDxfId="102" tableBorderDxfId="101">
  <autoFilter ref="A5:I23" xr:uid="{00000000-0009-0000-0100-00000A000000}"/>
  <tableColumns count="9">
    <tableColumn id="1" xr3:uid="{00000000-0010-0000-0100-000001000000}" name="År"/>
    <tableColumn id="2" xr3:uid="{00000000-0010-0000-0100-000002000000}" name="Produktion"/>
    <tableColumn id="3" xr3:uid="{00000000-0010-0000-0100-000003000000}" name="Import"/>
    <tableColumn id="4" xr3:uid="{00000000-0010-0000-0100-000004000000}" name="Export"/>
    <tableColumn id="5" xr3:uid="{00000000-0010-0000-0100-000005000000}" name="Totalkonsumtion"/>
    <tableColumn id="6" xr3:uid="{00000000-0010-0000-0100-000006000000}" name="Försörjningsförmåga"/>
    <tableColumn id="7" xr3:uid="{00000000-0010-0000-0100-000007000000}" name="Totalkonsumtion kg/capita"/>
    <tableColumn id="8" xr3:uid="{00000000-0010-0000-0100-000008000000}" name="Hemslakt"/>
    <tableColumn id="9" xr3:uid="{00000000-0010-0000-0100-000009000000}" name="Befolkning" dataDxfId="10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C59BCA-4AFE-4E90-ADC7-E95FCAC26177}" name="Kvartalsbalans26" displayName="Kvartalsbalans26" ref="A5:I23" totalsRowShown="0" headerRowDxfId="99" headerRowBorderDxfId="98" tableBorderDxfId="97">
  <autoFilter ref="A5:I23" xr:uid="{C22A0902-9DC8-40FD-A4C1-3B380F303901}"/>
  <tableColumns count="9">
    <tableColumn id="1" xr3:uid="{4555EA8F-7FD3-4C71-A08F-48FA9DA90133}" name="År"/>
    <tableColumn id="2" xr3:uid="{D3A9FEE9-F189-4F70-807D-69B134CC2DF4}" name="Produktion"/>
    <tableColumn id="3" xr3:uid="{53D12E74-3202-4503-A84D-D9E7623B3262}" name="Import"/>
    <tableColumn id="4" xr3:uid="{D597031B-764B-4FF5-AD5F-F2968B0933C5}" name="Export"/>
    <tableColumn id="5" xr3:uid="{64E16DEF-7629-412A-9A01-9E8B851B27A8}" name="Totalkonsumtion"/>
    <tableColumn id="6" xr3:uid="{188B87BA-E367-40BE-8DC1-17468F3EBB86}" name="Försörjningsförmåga"/>
    <tableColumn id="7" xr3:uid="{E79325B0-C6B2-44A0-B25C-050FCFD90702}" name="Totalkonsumtion kg/capita"/>
    <tableColumn id="8" xr3:uid="{18DAAEE1-E537-437A-81CD-E4850D7B03E0}" name="Hemslakt"/>
    <tableColumn id="9" xr3:uid="{2AC343C6-DDD7-4B79-9BD1-9F1AF1EA8125}" name="Befolkning" dataDxfId="9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Importperland" displayName="Importperland" ref="A3:G16" totalsRowShown="0" headerRowDxfId="95" dataDxfId="93" headerRowBorderDxfId="94" tableBorderDxfId="92">
  <autoFilter ref="A3:G16" xr:uid="{00000000-0009-0000-0100-000001000000}"/>
  <tableColumns count="7">
    <tableColumn id="1" xr3:uid="{00000000-0010-0000-0300-000001000000}" name="Produktkategori" dataDxfId="91"/>
    <tableColumn id="2" xr3:uid="{00000000-0010-0000-0300-000002000000}" name="Totalt" dataDxfId="90"/>
    <tableColumn id="3" xr3:uid="{00000000-0010-0000-0300-000003000000}" name="Irland" dataDxfId="89"/>
    <tableColumn id="4" xr3:uid="{00000000-0010-0000-0300-000004000000}" name="Tyskland" dataDxfId="88"/>
    <tableColumn id="5" xr3:uid="{00000000-0010-0000-0300-000005000000}" name="Danmark" dataDxfId="87"/>
    <tableColumn id="6" xr3:uid="{00000000-0010-0000-0300-000006000000}" name="Nederländerna" dataDxfId="86"/>
    <tableColumn id="8" xr3:uid="{00000000-0010-0000-0300-000008000000}" name="Övriga" dataDxfId="8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1:G34" totalsRowShown="0" headerRowDxfId="84" dataDxfId="82" headerRowBorderDxfId="83" tableBorderDxfId="81">
  <autoFilter ref="A21:G34" xr:uid="{00000000-0009-0000-0100-000002000000}"/>
  <tableColumns count="7">
    <tableColumn id="1" xr3:uid="{00000000-0010-0000-0400-000001000000}" name="Produktkategori" dataDxfId="80"/>
    <tableColumn id="2" xr3:uid="{00000000-0010-0000-0400-000002000000}" name="Totalt" dataDxfId="79"/>
    <tableColumn id="3" xr3:uid="{00000000-0010-0000-0400-000003000000}" name="Storbritannien" dataDxfId="78"/>
    <tableColumn id="4" xr3:uid="{00000000-0010-0000-0400-000004000000}" name="Belgien" dataDxfId="77"/>
    <tableColumn id="5" xr3:uid="{00000000-0010-0000-0400-000005000000}" name="Danmark" dataDxfId="76"/>
    <tableColumn id="6" xr3:uid="{00000000-0010-0000-0400-000006000000}" name="Finland" dataDxfId="75"/>
    <tableColumn id="8" xr3:uid="{00000000-0010-0000-0400-000008000000}" name="Övriga" dataDxfId="7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kategori" displayName="Importkategori" ref="A15:F20" totalsRowShown="0" headerRowDxfId="73" dataDxfId="72">
  <autoFilter ref="A15:F20" xr:uid="{00000000-0009-0000-0100-000003000000}"/>
  <tableColumns count="6">
    <tableColumn id="1" xr3:uid="{00000000-0010-0000-0500-000001000000}" name="Import, ton slaktad vikt" dataDxfId="71"/>
    <tableColumn id="3" xr3:uid="{00000000-0010-0000-0500-000003000000}" name="2019" dataDxfId="70"/>
    <tableColumn id="4" xr3:uid="{00000000-0010-0000-0500-000004000000}" name="2020" dataDxfId="69"/>
    <tableColumn id="5" xr3:uid="{00000000-0010-0000-0500-000005000000}" name="2021" dataDxfId="68"/>
    <tableColumn id="6" xr3:uid="{00000000-0010-0000-0500-000006000000}" name="2022" dataDxfId="67"/>
    <tableColumn id="7" xr3:uid="{FBA1398A-3A02-4646-9AC7-23FAC40E1DCF}" name="2023" dataDxfId="6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kategori" displayName="Exportkategori" ref="A25:F30" totalsRowShown="0" headerRowDxfId="65" dataDxfId="64">
  <autoFilter ref="A25:F30" xr:uid="{00000000-0009-0000-0100-000004000000}"/>
  <tableColumns count="6">
    <tableColumn id="1" xr3:uid="{00000000-0010-0000-0600-000001000000}" name="Export, ton slaktad vikt" dataDxfId="63"/>
    <tableColumn id="3" xr3:uid="{00000000-0010-0000-0600-000003000000}" name="2019" dataDxfId="62"/>
    <tableColumn id="4" xr3:uid="{00000000-0010-0000-0600-000004000000}" name="2020" dataDxfId="61"/>
    <tableColumn id="5" xr3:uid="{00000000-0010-0000-0600-000005000000}" name="2021" dataDxfId="60"/>
    <tableColumn id="6" xr3:uid="{00000000-0010-0000-0600-000006000000}" name="2022" dataDxfId="59"/>
    <tableColumn id="7" xr3:uid="{75D70D09-1BA6-4594-983B-60DF642BF009}" name="2023" dataDxfId="5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339E4A-112F-4CC4-BFDB-4F275EF62EDB}" name="Tabell6" displayName="Tabell6" ref="A3:AA36" totalsRowShown="0" headerRowDxfId="57" dataDxfId="56">
  <autoFilter ref="A3:AA36" xr:uid="{85B8C5BD-6AEB-41B8-857F-1FCE0AD550AC}"/>
  <tableColumns count="27">
    <tableColumn id="1" xr3:uid="{790D4728-6FBE-4E56-89CB-464E5E21D956}" name="Land" dataDxfId="55"/>
    <tableColumn id="2" xr3:uid="{53BB4596-5636-4BD0-B9EB-34A6FE906F1D}" name="02011000" dataDxfId="54"/>
    <tableColumn id="3" xr3:uid="{7D388ACD-7005-46CC-B6C3-FB8BE3072CBC}" name="02012020" dataDxfId="53"/>
    <tableColumn id="4" xr3:uid="{C69312D8-E50F-463A-B5A0-C29D79A0FD8F}" name="02012030" dataDxfId="52"/>
    <tableColumn id="5" xr3:uid="{DADBBCD1-F43B-4FC1-A38E-2446681CD50B}" name="02012050" dataDxfId="51"/>
    <tableColumn id="6" xr3:uid="{8B400246-CB39-4017-8E99-2EFC28F7BF06}" name="02012090" dataDxfId="50"/>
    <tableColumn id="7" xr3:uid="{C61D7F30-07B6-4A60-88E0-51924FC5C9B9}" name="02013000" dataDxfId="49"/>
    <tableColumn id="8" xr3:uid="{B53F2168-EFE5-4607-BC20-918E672795DD}" name="02021000" dataDxfId="48"/>
    <tableColumn id="9" xr3:uid="{AD247E55-2661-474B-9D43-7212E20A5640}" name="02022010" dataDxfId="47"/>
    <tableColumn id="10" xr3:uid="{7AF05FA9-C2C8-46E0-B22A-67BB76CF816A}" name="02022030" dataDxfId="46"/>
    <tableColumn id="11" xr3:uid="{25CE1F80-88B1-4707-AF38-450A039BC187}" name="02022050" dataDxfId="45"/>
    <tableColumn id="12" xr3:uid="{AB938EC6-0D0B-4168-9E5A-5ECD15D0BF38}" name="02022090" dataDxfId="44"/>
    <tableColumn id="13" xr3:uid="{305EDD26-C8A8-4BB4-851C-8A89A798D426}" name="02023010" dataDxfId="43"/>
    <tableColumn id="14" xr3:uid="{8B757039-B21A-4930-B3C9-FD1E77129696}" name="02023050" dataDxfId="42"/>
    <tableColumn id="15" xr3:uid="{494AAB97-BC83-4C40-9189-09B2E9F5238E}" name="02023090" dataDxfId="41"/>
    <tableColumn id="16" xr3:uid="{828D5D7E-C5D0-4AFD-B802-B8470B4BCAA1}" name="02102010" dataDxfId="40"/>
    <tableColumn id="17" xr3:uid="{B153AFAD-8B8F-4ED2-B1FB-C4E8AE6C95F2}" name="02102090" dataDxfId="39"/>
    <tableColumn id="18" xr3:uid="{67CC4747-BF26-4965-8331-310C445FA9A1}" name="16010091" dataDxfId="38"/>
    <tableColumn id="19" xr3:uid="{4E6FD314-3DF5-4A79-97E8-AE83CC4A5174}" name="16010099" dataDxfId="37"/>
    <tableColumn id="20" xr3:uid="{E2DD6CC7-0719-4A1B-94FF-0CA2289080EB}" name="16025010" dataDxfId="36"/>
    <tableColumn id="21" xr3:uid="{A18DC348-7C0A-47B8-8717-1264734F475D}" name="16025031" dataDxfId="35"/>
    <tableColumn id="22" xr3:uid="{BB1D90A7-10AC-4D32-BE72-B1EC315DF370}" name="16025039" dataDxfId="34"/>
    <tableColumn id="23" xr3:uid="{9DE906F3-BBC5-43CF-A60B-E8F3761C6C80}" name="16025080" dataDxfId="33"/>
    <tableColumn id="24" xr3:uid="{8FC7A473-6C06-4AF0-81B8-707CDFA3D24E}" name="16025095" dataDxfId="32"/>
    <tableColumn id="25" xr3:uid="{DBA9D283-0777-4156-B4E1-88743B01EFC6}" name="16029061" dataDxfId="31"/>
    <tableColumn id="26" xr3:uid="{F4DDD32A-D42C-4C88-B79F-227700FD7E09}" name="16029069" dataDxfId="30"/>
    <tableColumn id="27" xr3:uid="{9C211753-0DD2-400B-B346-9FBD043A8219}" name="Totalt per land" dataDxfId="2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581575-5ED3-499C-8C43-0979030CCC2E}" name="Tabell79" displayName="Tabell79" ref="A41:AA76" totalsRowShown="0" headerRowDxfId="28" dataDxfId="27">
  <autoFilter ref="A41:AA76" xr:uid="{DFD90495-7DBF-447A-8D44-C39899C48DDD}"/>
  <tableColumns count="27">
    <tableColumn id="1" xr3:uid="{A9F29084-41B0-43CB-B80A-A26C13DBDC7E}" name="Land" dataDxfId="26"/>
    <tableColumn id="2" xr3:uid="{9297DA50-4C70-4D8C-B606-EC6701EC3CD1}" name="02011000" dataDxfId="25"/>
    <tableColumn id="3" xr3:uid="{38E409EF-AE92-46B2-A8F5-52FC700AC880}" name="02012020" dataDxfId="24"/>
    <tableColumn id="4" xr3:uid="{2AAF764C-A248-46F2-A65F-32D2279D99B5}" name="02012030" dataDxfId="23"/>
    <tableColumn id="5" xr3:uid="{598D4122-40F4-4027-A1F2-8E5B9B7229F0}" name="02012050" dataDxfId="22"/>
    <tableColumn id="6" xr3:uid="{F321A969-3107-4CA2-864B-7D87EB556F0D}" name="02012090" dataDxfId="21"/>
    <tableColumn id="7" xr3:uid="{E03DF512-6301-40BB-892D-BFE536A2EA63}" name="02013000" dataDxfId="20"/>
    <tableColumn id="8" xr3:uid="{2D47C481-C849-4A66-93B5-294ABEC6F5E1}" name="02021000" dataDxfId="19"/>
    <tableColumn id="9" xr3:uid="{EE30442F-6ACD-4AE2-8BC2-22FCBBD6834B}" name="02022010" dataDxfId="18"/>
    <tableColumn id="10" xr3:uid="{AF31BE02-F58A-4A96-8832-86A4F7C1E054}" name="02022030" dataDxfId="17"/>
    <tableColumn id="11" xr3:uid="{C8233D65-D746-4655-AC52-F462FC3ECA7B}" name="02022050" dataDxfId="16"/>
    <tableColumn id="12" xr3:uid="{2ACF0129-6C25-4AEF-A625-F5A98B29B520}" name="02022090" dataDxfId="15"/>
    <tableColumn id="13" xr3:uid="{0F533FF3-A5B5-429A-8E0D-E69AC4A2FA80}" name="02023010" dataDxfId="14"/>
    <tableColumn id="14" xr3:uid="{2571A97A-A5BC-4CEF-8014-5A5DBFC0F8F0}" name="02023050" dataDxfId="13"/>
    <tableColumn id="15" xr3:uid="{EC6AB3D9-98B5-43B0-B977-68F824FA19DD}" name="02023090" dataDxfId="12"/>
    <tableColumn id="16" xr3:uid="{BD555F8C-F33A-4032-A768-F4A9698F1C76}" name="02102010" dataDxfId="11"/>
    <tableColumn id="17" xr3:uid="{1935EEC9-2438-4437-BC2E-DAFDC6F4464A}" name="02102090" dataDxfId="10"/>
    <tableColumn id="18" xr3:uid="{A754D308-BD58-4938-BF7C-B50E91397F27}" name="16010091" dataDxfId="9"/>
    <tableColumn id="19" xr3:uid="{9B3F7038-2E24-4FF8-A828-35597E06F766}" name="16010099" dataDxfId="8"/>
    <tableColumn id="20" xr3:uid="{A3D6D799-20EC-4927-9514-A7385365C1A9}" name="16025010" dataDxfId="7"/>
    <tableColumn id="21" xr3:uid="{F170D38C-3A72-4146-BDCD-0C0D3A76B5A7}" name="16025031" dataDxfId="6"/>
    <tableColumn id="22" xr3:uid="{D9B35CF6-E2DA-4E4C-8508-7FD4D38B1B31}" name="16025039" dataDxfId="5"/>
    <tableColumn id="23" xr3:uid="{D927EA5C-2847-4FBE-885E-5C5F128AF81F}" name="16025080" dataDxfId="4"/>
    <tableColumn id="24" xr3:uid="{26DCE91B-5902-464B-A108-FD3D349EEDFA}" name="16025095" dataDxfId="3"/>
    <tableColumn id="25" xr3:uid="{CA5F7557-A151-47E2-8526-1E2EA131D92C}" name="16029061" dataDxfId="2"/>
    <tableColumn id="26" xr3:uid="{FCFAF256-CB87-4A48-8378-5DF2801448F5}" name="16029069" dataDxfId="1"/>
    <tableColumn id="27" xr3:uid="{9CB7AA88-DE0D-419B-B75E-7ABDAFDE7497}" name="Totalt per land" dataDxfId="0">
      <calculatedColumnFormula>SUM(B42:Z42)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opLeftCell="A51" zoomScaleNormal="100" workbookViewId="0">
      <selection activeCell="J62" sqref="J62"/>
    </sheetView>
  </sheetViews>
  <sheetFormatPr defaultRowHeight="14" x14ac:dyDescent="0.3"/>
  <cols>
    <col min="1" max="1" width="11.08203125" customWidth="1"/>
    <col min="2" max="2" width="15.75" bestFit="1" customWidth="1"/>
    <col min="3" max="4" width="11.33203125" bestFit="1" customWidth="1"/>
    <col min="5" max="5" width="21.5" bestFit="1" customWidth="1"/>
    <col min="6" max="6" width="21.33203125" customWidth="1"/>
    <col min="7" max="7" width="19.08203125" customWidth="1"/>
    <col min="8" max="8" width="13.83203125" bestFit="1" customWidth="1"/>
    <col min="9" max="9" width="15.5" bestFit="1" customWidth="1"/>
  </cols>
  <sheetData>
    <row r="1" spans="1:9" ht="18" x14ac:dyDescent="0.4">
      <c r="A1" s="1" t="s">
        <v>0</v>
      </c>
    </row>
    <row r="2" spans="1:9" ht="14.5" x14ac:dyDescent="0.35">
      <c r="A2" s="2"/>
    </row>
    <row r="3" spans="1:9" ht="15.5" x14ac:dyDescent="0.35">
      <c r="A3" s="128" t="s">
        <v>47</v>
      </c>
    </row>
    <row r="4" spans="1:9" x14ac:dyDescent="0.3">
      <c r="A4" s="129" t="s">
        <v>48</v>
      </c>
    </row>
    <row r="5" spans="1:9" x14ac:dyDescent="0.3">
      <c r="A5" s="129" t="s">
        <v>49</v>
      </c>
    </row>
    <row r="6" spans="1:9" x14ac:dyDescent="0.3">
      <c r="A6" s="129" t="s">
        <v>50</v>
      </c>
    </row>
    <row r="7" spans="1:9" x14ac:dyDescent="0.3">
      <c r="A7" s="129" t="s">
        <v>52</v>
      </c>
    </row>
    <row r="8" spans="1:9" x14ac:dyDescent="0.3">
      <c r="A8" s="129" t="s">
        <v>152</v>
      </c>
    </row>
    <row r="9" spans="1:9" x14ac:dyDescent="0.3">
      <c r="A9" s="129" t="s">
        <v>51</v>
      </c>
    </row>
    <row r="10" spans="1:9" ht="14.5" x14ac:dyDescent="0.35">
      <c r="A10" s="2"/>
    </row>
    <row r="11" spans="1:9" ht="14.5" thickBot="1" x14ac:dyDescent="0.35">
      <c r="A11" s="4"/>
      <c r="B11" s="4"/>
      <c r="C11" s="4"/>
      <c r="D11" s="4"/>
      <c r="E11" s="4"/>
      <c r="F11" s="4"/>
      <c r="G11" s="4"/>
      <c r="H11" s="4"/>
      <c r="I11" s="4"/>
    </row>
    <row r="12" spans="1:9" ht="31" x14ac:dyDescent="0.3">
      <c r="A12" s="20" t="s">
        <v>10</v>
      </c>
      <c r="B12" s="20" t="s">
        <v>1</v>
      </c>
      <c r="C12" s="20" t="s">
        <v>2</v>
      </c>
      <c r="D12" s="20" t="s">
        <v>3</v>
      </c>
      <c r="E12" s="20" t="s">
        <v>4</v>
      </c>
      <c r="F12" s="20" t="s">
        <v>151</v>
      </c>
      <c r="G12" s="20" t="s">
        <v>5</v>
      </c>
      <c r="H12" s="20" t="s">
        <v>6</v>
      </c>
      <c r="I12" s="20" t="s">
        <v>7</v>
      </c>
    </row>
    <row r="13" spans="1:9" ht="15.5" x14ac:dyDescent="0.35">
      <c r="A13" s="10">
        <v>1980</v>
      </c>
      <c r="B13" s="28">
        <v>146</v>
      </c>
      <c r="C13" s="28">
        <v>12.254</v>
      </c>
      <c r="D13" s="28">
        <v>14.082000000000001</v>
      </c>
      <c r="E13" s="8">
        <f>B13+C13+H13-D13</f>
        <v>145.346</v>
      </c>
      <c r="F13" s="9">
        <f t="shared" ref="F13:F26" si="0">B13/E13</f>
        <v>1.0044996078323449</v>
      </c>
      <c r="G13" s="5">
        <f t="shared" ref="G13:G53" si="1">E13/I13*1000000</f>
        <v>17.473803901135582</v>
      </c>
      <c r="H13" s="6">
        <v>1.1739999999999999</v>
      </c>
      <c r="I13" s="24">
        <v>8317937</v>
      </c>
    </row>
    <row r="14" spans="1:9" ht="15.5" x14ac:dyDescent="0.35">
      <c r="A14" s="10">
        <v>1981</v>
      </c>
      <c r="B14" s="28">
        <v>158.755</v>
      </c>
      <c r="C14" s="28">
        <v>5.07</v>
      </c>
      <c r="D14" s="28">
        <v>13.375999999999999</v>
      </c>
      <c r="E14" s="8">
        <f t="shared" ref="E14:E56" si="2">B14+C14+H14-D14</f>
        <v>151.62299999999999</v>
      </c>
      <c r="F14" s="9">
        <f t="shared" si="0"/>
        <v>1.0470377185519348</v>
      </c>
      <c r="G14" s="5">
        <f t="shared" si="1"/>
        <v>18.217277283413388</v>
      </c>
      <c r="H14" s="6">
        <v>1.1739999999999999</v>
      </c>
      <c r="I14" s="24">
        <v>8323033</v>
      </c>
    </row>
    <row r="15" spans="1:9" ht="15.5" x14ac:dyDescent="0.35">
      <c r="A15" s="10">
        <v>1982</v>
      </c>
      <c r="B15" s="28">
        <v>161.31200000000001</v>
      </c>
      <c r="C15" s="28">
        <v>6.048</v>
      </c>
      <c r="D15" s="28">
        <v>33.904000000000003</v>
      </c>
      <c r="E15" s="8">
        <f t="shared" si="2"/>
        <v>134.63000000000002</v>
      </c>
      <c r="F15" s="9">
        <f t="shared" si="0"/>
        <v>1.198187625343534</v>
      </c>
      <c r="G15" s="5">
        <f t="shared" si="1"/>
        <v>16.166947904072828</v>
      </c>
      <c r="H15" s="6">
        <v>1.1739999999999999</v>
      </c>
      <c r="I15" s="24">
        <v>8327484</v>
      </c>
    </row>
    <row r="16" spans="1:9" ht="15.5" x14ac:dyDescent="0.35">
      <c r="A16" s="10">
        <v>1983</v>
      </c>
      <c r="B16" s="28">
        <v>161.215</v>
      </c>
      <c r="C16" s="28">
        <v>7.04</v>
      </c>
      <c r="D16" s="28">
        <v>23.475000000000001</v>
      </c>
      <c r="E16" s="8">
        <f t="shared" si="2"/>
        <v>145.95400000000001</v>
      </c>
      <c r="F16" s="9">
        <f t="shared" si="0"/>
        <v>1.1045603409293339</v>
      </c>
      <c r="G16" s="5">
        <f t="shared" si="1"/>
        <v>17.520283418679604</v>
      </c>
      <c r="H16" s="6">
        <v>1.1739999999999999</v>
      </c>
      <c r="I16" s="24">
        <v>8330573</v>
      </c>
    </row>
    <row r="17" spans="1:10" ht="15.5" x14ac:dyDescent="0.35">
      <c r="A17" s="29">
        <v>1984</v>
      </c>
      <c r="B17" s="30">
        <v>155.28</v>
      </c>
      <c r="C17" s="30">
        <v>5.0339999999999998</v>
      </c>
      <c r="D17" s="30">
        <v>23.193000000000001</v>
      </c>
      <c r="E17" s="8">
        <f t="shared" si="2"/>
        <v>138.29499999999999</v>
      </c>
      <c r="F17" s="9">
        <f t="shared" si="0"/>
        <v>1.1228171662026827</v>
      </c>
      <c r="G17" s="5">
        <f t="shared" si="1"/>
        <v>16.576924685899069</v>
      </c>
      <c r="H17" s="6">
        <v>1.1739999999999999</v>
      </c>
      <c r="I17" s="24">
        <v>8342621</v>
      </c>
    </row>
    <row r="18" spans="1:10" ht="15.5" x14ac:dyDescent="0.35">
      <c r="A18" s="29">
        <v>1985</v>
      </c>
      <c r="B18" s="30">
        <v>157.79</v>
      </c>
      <c r="C18" s="30">
        <v>7.0410000000000004</v>
      </c>
      <c r="D18" s="30">
        <v>33.89</v>
      </c>
      <c r="E18" s="8">
        <f t="shared" si="2"/>
        <v>132.11500000000001</v>
      </c>
      <c r="F18" s="9">
        <f t="shared" si="0"/>
        <v>1.1943382659047042</v>
      </c>
      <c r="G18" s="5">
        <f t="shared" si="1"/>
        <v>15.806748368267147</v>
      </c>
      <c r="H18" s="6">
        <v>1.1739999999999999</v>
      </c>
      <c r="I18" s="24">
        <v>8358139</v>
      </c>
    </row>
    <row r="19" spans="1:10" ht="15.5" x14ac:dyDescent="0.35">
      <c r="A19" s="29">
        <v>1986</v>
      </c>
      <c r="B19" s="30">
        <v>147.54</v>
      </c>
      <c r="C19" s="30">
        <v>8.0269999999999992</v>
      </c>
      <c r="D19" s="30">
        <v>22.841999999999999</v>
      </c>
      <c r="E19" s="8">
        <f t="shared" si="2"/>
        <v>133.899</v>
      </c>
      <c r="F19" s="9">
        <f t="shared" si="0"/>
        <v>1.1018752940649295</v>
      </c>
      <c r="G19" s="5">
        <f t="shared" si="1"/>
        <v>15.975512780207398</v>
      </c>
      <c r="H19" s="6">
        <v>1.1739999999999999</v>
      </c>
      <c r="I19" s="24">
        <v>8381515</v>
      </c>
    </row>
    <row r="20" spans="1:10" ht="15.5" x14ac:dyDescent="0.35">
      <c r="A20" s="29">
        <v>1987</v>
      </c>
      <c r="B20" s="30">
        <v>135.27100000000002</v>
      </c>
      <c r="C20" s="30">
        <v>16.481999999999999</v>
      </c>
      <c r="D20" s="30">
        <v>7.0090000000000003</v>
      </c>
      <c r="E20" s="8">
        <f t="shared" si="2"/>
        <v>145.91800000000001</v>
      </c>
      <c r="F20" s="9">
        <f t="shared" si="0"/>
        <v>0.9270343617648269</v>
      </c>
      <c r="G20" s="5">
        <f t="shared" si="1"/>
        <v>17.342115593582808</v>
      </c>
      <c r="H20" s="6">
        <v>1.1739999999999999</v>
      </c>
      <c r="I20" s="24">
        <v>8414083</v>
      </c>
    </row>
    <row r="21" spans="1:10" ht="15.5" x14ac:dyDescent="0.35">
      <c r="A21" s="29">
        <v>1988</v>
      </c>
      <c r="B21" s="30">
        <v>127.452</v>
      </c>
      <c r="C21" s="30">
        <v>19.986000000000001</v>
      </c>
      <c r="D21" s="30">
        <v>5.0659999999999998</v>
      </c>
      <c r="E21" s="8">
        <f t="shared" si="2"/>
        <v>143.54599999999999</v>
      </c>
      <c r="F21" s="9">
        <f t="shared" si="0"/>
        <v>0.88788262995834089</v>
      </c>
      <c r="G21" s="5">
        <f t="shared" si="1"/>
        <v>16.96984284459139</v>
      </c>
      <c r="H21" s="6">
        <v>1.1739999999999999</v>
      </c>
      <c r="I21" s="24">
        <v>8458888</v>
      </c>
    </row>
    <row r="22" spans="1:10" ht="15.5" x14ac:dyDescent="0.35">
      <c r="A22" s="29">
        <v>1989</v>
      </c>
      <c r="B22" s="30">
        <v>138.28100000000001</v>
      </c>
      <c r="C22" s="30">
        <v>14.163</v>
      </c>
      <c r="D22" s="30">
        <v>7</v>
      </c>
      <c r="E22" s="8">
        <f t="shared" si="2"/>
        <v>146.61800000000002</v>
      </c>
      <c r="F22" s="9">
        <f t="shared" si="0"/>
        <v>0.94313795031987879</v>
      </c>
      <c r="G22" s="5">
        <f t="shared" si="1"/>
        <v>17.194485868243085</v>
      </c>
      <c r="H22" s="6">
        <v>1.1739999999999999</v>
      </c>
      <c r="I22" s="24">
        <v>8527036</v>
      </c>
    </row>
    <row r="23" spans="1:10" ht="15.5" x14ac:dyDescent="0.35">
      <c r="A23" s="29">
        <v>1990</v>
      </c>
      <c r="B23" s="30">
        <v>144.876</v>
      </c>
      <c r="C23" s="30">
        <v>12.51</v>
      </c>
      <c r="D23" s="30">
        <v>12.09</v>
      </c>
      <c r="E23" s="8">
        <f t="shared" si="2"/>
        <v>146.47</v>
      </c>
      <c r="F23" s="9">
        <f t="shared" si="0"/>
        <v>0.98911722537038305</v>
      </c>
      <c r="G23" s="5">
        <f t="shared" si="1"/>
        <v>17.049971887975623</v>
      </c>
      <c r="H23" s="6">
        <v>1.1739999999999999</v>
      </c>
      <c r="I23" s="24">
        <v>8590630</v>
      </c>
    </row>
    <row r="24" spans="1:10" ht="15.5" x14ac:dyDescent="0.35">
      <c r="A24" s="29">
        <v>1991</v>
      </c>
      <c r="B24" s="30">
        <v>137.148</v>
      </c>
      <c r="C24" s="30">
        <v>18.911000000000001</v>
      </c>
      <c r="D24" s="30">
        <v>11.007</v>
      </c>
      <c r="E24" s="8">
        <f t="shared" si="2"/>
        <v>146.226</v>
      </c>
      <c r="F24" s="9">
        <f t="shared" si="0"/>
        <v>0.93791801731566204</v>
      </c>
      <c r="G24" s="5">
        <f t="shared" si="1"/>
        <v>16.916240972619651</v>
      </c>
      <c r="H24" s="6">
        <v>1.1739999999999999</v>
      </c>
      <c r="I24" s="24">
        <v>8644119</v>
      </c>
    </row>
    <row r="25" spans="1:10" ht="15.5" x14ac:dyDescent="0.35">
      <c r="A25" s="29">
        <v>1992</v>
      </c>
      <c r="B25" s="30">
        <v>129.63300000000001</v>
      </c>
      <c r="C25" s="30">
        <v>25.626000000000001</v>
      </c>
      <c r="D25" s="30">
        <v>7.0119999999999996</v>
      </c>
      <c r="E25" s="8">
        <f t="shared" si="2"/>
        <v>149.42100000000002</v>
      </c>
      <c r="F25" s="9">
        <f t="shared" si="0"/>
        <v>0.86756881562832533</v>
      </c>
      <c r="G25" s="5">
        <f t="shared" si="1"/>
        <v>17.190609355968522</v>
      </c>
      <c r="H25" s="6">
        <v>1.1739999999999999</v>
      </c>
      <c r="I25" s="24">
        <v>8692013</v>
      </c>
    </row>
    <row r="26" spans="1:10" ht="15.5" x14ac:dyDescent="0.35">
      <c r="A26" s="29">
        <v>1993</v>
      </c>
      <c r="B26" s="30">
        <v>141.99</v>
      </c>
      <c r="C26" s="30">
        <v>21.135000000000002</v>
      </c>
      <c r="D26" s="30">
        <v>11.010999999999999</v>
      </c>
      <c r="E26" s="8">
        <f t="shared" si="2"/>
        <v>153.28800000000001</v>
      </c>
      <c r="F26" s="9">
        <f t="shared" si="0"/>
        <v>0.92629560043839043</v>
      </c>
      <c r="G26" s="5">
        <f t="shared" si="1"/>
        <v>17.528426461008092</v>
      </c>
      <c r="H26" s="6">
        <v>1.1739999999999999</v>
      </c>
      <c r="I26" s="24">
        <v>8745109</v>
      </c>
    </row>
    <row r="27" spans="1:10" ht="15.5" x14ac:dyDescent="0.35">
      <c r="A27" s="10">
        <v>1994</v>
      </c>
      <c r="B27" s="21">
        <v>141.97</v>
      </c>
      <c r="C27" s="8">
        <v>22</v>
      </c>
      <c r="D27" s="8">
        <v>8</v>
      </c>
      <c r="E27" s="8">
        <f t="shared" si="2"/>
        <v>157.14400000000001</v>
      </c>
      <c r="F27" s="9">
        <f>B27/E27</f>
        <v>0.90343888408084305</v>
      </c>
      <c r="G27" s="5">
        <f t="shared" si="1"/>
        <v>17.824093582162568</v>
      </c>
      <c r="H27" s="6">
        <v>1.1739999999999999</v>
      </c>
      <c r="I27" s="24">
        <v>8816381</v>
      </c>
    </row>
    <row r="28" spans="1:10" ht="15.5" x14ac:dyDescent="0.35">
      <c r="A28" s="10">
        <v>1995</v>
      </c>
      <c r="B28" s="21">
        <v>143.32900000000001</v>
      </c>
      <c r="C28" s="8">
        <v>25.257400000000001</v>
      </c>
      <c r="D28" s="8">
        <v>7.8253000000000004</v>
      </c>
      <c r="E28" s="8">
        <f t="shared" si="2"/>
        <v>161.93510000000001</v>
      </c>
      <c r="F28" s="9">
        <f>B28/E28</f>
        <v>0.88510150053941361</v>
      </c>
      <c r="G28" s="5">
        <f t="shared" si="1"/>
        <v>18.323640542524714</v>
      </c>
      <c r="H28" s="6">
        <v>1.1739999999999999</v>
      </c>
      <c r="I28" s="24">
        <v>8837496</v>
      </c>
    </row>
    <row r="29" spans="1:10" ht="15.5" x14ac:dyDescent="0.35">
      <c r="A29" s="29">
        <v>1996</v>
      </c>
      <c r="B29" s="21">
        <v>137.416</v>
      </c>
      <c r="C29" s="31">
        <v>40.038499999999999</v>
      </c>
      <c r="D29" s="31">
        <v>8.7454000000000001</v>
      </c>
      <c r="E29" s="8">
        <f t="shared" si="2"/>
        <v>169.83410000000001</v>
      </c>
      <c r="F29" s="9">
        <f t="shared" ref="F29:F47" si="3">B29/E29</f>
        <v>0.80911901673456621</v>
      </c>
      <c r="G29" s="5">
        <f t="shared" si="1"/>
        <v>19.202229544036356</v>
      </c>
      <c r="H29" s="6">
        <v>1.125</v>
      </c>
      <c r="I29" s="24">
        <v>8844499</v>
      </c>
    </row>
    <row r="30" spans="1:10" ht="15.5" x14ac:dyDescent="0.35">
      <c r="A30" s="29">
        <v>1997</v>
      </c>
      <c r="B30" s="21">
        <v>148.88499999999999</v>
      </c>
      <c r="C30" s="32">
        <v>38.161700000000003</v>
      </c>
      <c r="D30" s="31">
        <v>10.3933</v>
      </c>
      <c r="E30" s="8">
        <f t="shared" si="2"/>
        <v>177.44539999999998</v>
      </c>
      <c r="F30" s="9">
        <f t="shared" si="3"/>
        <v>0.83904682792566054</v>
      </c>
      <c r="G30" s="5">
        <f t="shared" si="1"/>
        <v>20.055709865641909</v>
      </c>
      <c r="H30" s="6">
        <v>0.79200000000000004</v>
      </c>
      <c r="I30" s="24">
        <v>8847625</v>
      </c>
    </row>
    <row r="31" spans="1:10" ht="15.5" x14ac:dyDescent="0.35">
      <c r="A31" s="29">
        <v>1998</v>
      </c>
      <c r="B31" s="21">
        <v>142.49799999999999</v>
      </c>
      <c r="C31" s="31">
        <v>45.5595</v>
      </c>
      <c r="D31" s="31">
        <v>8.4407999999999994</v>
      </c>
      <c r="E31" s="8">
        <f t="shared" si="2"/>
        <v>180.3887</v>
      </c>
      <c r="F31" s="9">
        <f t="shared" si="3"/>
        <v>0.78994970305789658</v>
      </c>
      <c r="G31" s="5">
        <f t="shared" si="1"/>
        <v>20.380663233296499</v>
      </c>
      <c r="H31" s="6">
        <v>0.77200000000000002</v>
      </c>
      <c r="I31" s="24">
        <v>8850973</v>
      </c>
      <c r="J31" s="7"/>
    </row>
    <row r="32" spans="1:10" ht="15.5" x14ac:dyDescent="0.35">
      <c r="A32" s="29">
        <v>1999</v>
      </c>
      <c r="B32" s="21">
        <v>144.03800000000001</v>
      </c>
      <c r="C32" s="31">
        <v>53.404899999999998</v>
      </c>
      <c r="D32" s="31">
        <v>7.7683</v>
      </c>
      <c r="E32" s="8">
        <f t="shared" si="2"/>
        <v>190.78960000000001</v>
      </c>
      <c r="F32" s="9">
        <f t="shared" si="3"/>
        <v>0.75495729326965411</v>
      </c>
      <c r="G32" s="5">
        <f t="shared" si="1"/>
        <v>21.538983281992952</v>
      </c>
      <c r="H32" s="6">
        <v>1.115</v>
      </c>
      <c r="I32" s="24">
        <v>8857874</v>
      </c>
      <c r="J32" s="7"/>
    </row>
    <row r="33" spans="1:10" ht="15.5" x14ac:dyDescent="0.35">
      <c r="A33" s="29">
        <v>2000</v>
      </c>
      <c r="B33" s="21">
        <v>149.80799999999999</v>
      </c>
      <c r="C33" s="31">
        <v>55.926600000000001</v>
      </c>
      <c r="D33" s="31">
        <v>7.0030999999999999</v>
      </c>
      <c r="E33" s="8">
        <f t="shared" si="2"/>
        <v>199.84450000000001</v>
      </c>
      <c r="F33" s="9">
        <f t="shared" si="3"/>
        <v>0.74962283175168687</v>
      </c>
      <c r="G33" s="5">
        <f t="shared" si="1"/>
        <v>22.525027589268799</v>
      </c>
      <c r="H33" s="6">
        <v>1.113</v>
      </c>
      <c r="I33" s="24">
        <v>8872109</v>
      </c>
      <c r="J33" s="7"/>
    </row>
    <row r="34" spans="1:10" ht="15.5" x14ac:dyDescent="0.35">
      <c r="A34" s="29">
        <v>2001</v>
      </c>
      <c r="B34" s="21">
        <v>143.191</v>
      </c>
      <c r="C34" s="32">
        <v>55.153700000000001</v>
      </c>
      <c r="D34" s="31">
        <v>6.9297000000000004</v>
      </c>
      <c r="E34" s="8">
        <f t="shared" si="2"/>
        <v>192.58799999999999</v>
      </c>
      <c r="F34" s="9">
        <f t="shared" si="3"/>
        <v>0.74350946061021461</v>
      </c>
      <c r="G34" s="5">
        <f t="shared" si="1"/>
        <v>21.648928277555203</v>
      </c>
      <c r="H34" s="6">
        <v>1.173</v>
      </c>
      <c r="I34" s="24">
        <v>8895960</v>
      </c>
      <c r="J34" s="7"/>
    </row>
    <row r="35" spans="1:10" ht="15.5" x14ac:dyDescent="0.35">
      <c r="A35" s="33">
        <v>2002</v>
      </c>
      <c r="B35" s="21">
        <v>146.47900000000001</v>
      </c>
      <c r="C35" s="22">
        <v>78.035300000000007</v>
      </c>
      <c r="D35" s="22">
        <v>8.7095000000000002</v>
      </c>
      <c r="E35" s="8">
        <f t="shared" si="2"/>
        <v>217.03280000000004</v>
      </c>
      <c r="F35" s="9">
        <f t="shared" si="3"/>
        <v>0.67491641816352177</v>
      </c>
      <c r="G35" s="5">
        <f t="shared" si="1"/>
        <v>24.317514995588777</v>
      </c>
      <c r="H35" s="6">
        <v>1.228</v>
      </c>
      <c r="I35" s="24">
        <v>8924958</v>
      </c>
      <c r="J35" s="7"/>
    </row>
    <row r="36" spans="1:10" ht="15.5" x14ac:dyDescent="0.35">
      <c r="A36" s="33">
        <v>2003</v>
      </c>
      <c r="B36" s="21">
        <v>140.40299999999999</v>
      </c>
      <c r="C36" s="22">
        <v>92.457099999999997</v>
      </c>
      <c r="D36" s="22">
        <v>9.3270999999999997</v>
      </c>
      <c r="E36" s="8">
        <f t="shared" si="2"/>
        <v>224.84399999999999</v>
      </c>
      <c r="F36" s="9">
        <f t="shared" si="3"/>
        <v>0.62444628275604419</v>
      </c>
      <c r="G36" s="5">
        <f t="shared" si="1"/>
        <v>25.099157433907973</v>
      </c>
      <c r="H36" s="6">
        <v>1.3109999999999999</v>
      </c>
      <c r="I36" s="24">
        <v>8958229</v>
      </c>
      <c r="J36" s="7"/>
    </row>
    <row r="37" spans="1:10" ht="15.5" x14ac:dyDescent="0.35">
      <c r="A37" s="33">
        <v>2004</v>
      </c>
      <c r="B37" s="21">
        <v>142.423</v>
      </c>
      <c r="C37" s="22">
        <v>95.416499999999999</v>
      </c>
      <c r="D37" s="22">
        <v>11.0947</v>
      </c>
      <c r="E37" s="8">
        <f t="shared" si="2"/>
        <v>228.1328</v>
      </c>
      <c r="F37" s="9">
        <f t="shared" si="3"/>
        <v>0.62429865411725105</v>
      </c>
      <c r="G37" s="5">
        <f t="shared" si="1"/>
        <v>25.366321637185663</v>
      </c>
      <c r="H37" s="6">
        <v>1.3879999999999999</v>
      </c>
      <c r="I37" s="24">
        <v>8993531</v>
      </c>
      <c r="J37" s="7"/>
    </row>
    <row r="38" spans="1:10" ht="15.5" x14ac:dyDescent="0.35">
      <c r="A38" s="33">
        <v>2005</v>
      </c>
      <c r="B38" s="21">
        <v>135.94300000000001</v>
      </c>
      <c r="C38" s="22">
        <v>105.9675</v>
      </c>
      <c r="D38" s="22">
        <v>12.9375</v>
      </c>
      <c r="E38" s="8">
        <f t="shared" si="2"/>
        <v>230.37</v>
      </c>
      <c r="F38" s="9">
        <f t="shared" si="3"/>
        <v>0.59010721882189521</v>
      </c>
      <c r="G38" s="5">
        <f t="shared" si="1"/>
        <v>25.512837153300289</v>
      </c>
      <c r="H38" s="6">
        <v>1.397</v>
      </c>
      <c r="I38" s="24">
        <v>9029572</v>
      </c>
      <c r="J38" s="7"/>
    </row>
    <row r="39" spans="1:10" ht="15.5" x14ac:dyDescent="0.35">
      <c r="A39" s="33">
        <v>2006</v>
      </c>
      <c r="B39" s="21">
        <v>137.41</v>
      </c>
      <c r="C39" s="22">
        <v>108.8995</v>
      </c>
      <c r="D39" s="22">
        <v>12.939399999999999</v>
      </c>
      <c r="E39" s="8">
        <f t="shared" si="2"/>
        <v>234.74809999999999</v>
      </c>
      <c r="F39" s="9">
        <f t="shared" si="3"/>
        <v>0.58535085055001512</v>
      </c>
      <c r="G39" s="5">
        <f t="shared" si="1"/>
        <v>25.851880027804622</v>
      </c>
      <c r="H39" s="6">
        <v>1.3779999999999999</v>
      </c>
      <c r="I39" s="24">
        <v>9080504</v>
      </c>
      <c r="J39" s="7"/>
    </row>
    <row r="40" spans="1:10" ht="15.5" x14ac:dyDescent="0.35">
      <c r="A40" s="33">
        <v>2007</v>
      </c>
      <c r="B40" s="21">
        <v>133.54</v>
      </c>
      <c r="C40" s="22">
        <v>114.72199999999999</v>
      </c>
      <c r="D40" s="22">
        <v>17.2319</v>
      </c>
      <c r="E40" s="8">
        <f t="shared" si="2"/>
        <v>232.4341</v>
      </c>
      <c r="F40" s="9">
        <f t="shared" si="3"/>
        <v>0.57452843623203309</v>
      </c>
      <c r="G40" s="5">
        <f t="shared" si="1"/>
        <v>25.407932058400814</v>
      </c>
      <c r="H40" s="6">
        <v>1.4039999999999999</v>
      </c>
      <c r="I40" s="24">
        <v>9148092</v>
      </c>
      <c r="J40" s="7"/>
    </row>
    <row r="41" spans="1:10" ht="15.5" x14ac:dyDescent="0.35">
      <c r="A41" s="10">
        <v>2008</v>
      </c>
      <c r="B41" s="25">
        <v>128.79300000000001</v>
      </c>
      <c r="C41" s="26">
        <v>120.2045</v>
      </c>
      <c r="D41" s="26">
        <v>20.4694</v>
      </c>
      <c r="E41" s="8">
        <f t="shared" si="2"/>
        <v>229.99109999999999</v>
      </c>
      <c r="F41" s="9">
        <f t="shared" si="3"/>
        <v>0.55999123444341981</v>
      </c>
      <c r="G41" s="5">
        <f t="shared" si="1"/>
        <v>24.945786911133268</v>
      </c>
      <c r="H41" s="6">
        <v>1.4630000000000001</v>
      </c>
      <c r="I41" s="24">
        <v>9219637</v>
      </c>
      <c r="J41" s="7"/>
    </row>
    <row r="42" spans="1:10" ht="15.5" x14ac:dyDescent="0.35">
      <c r="A42" s="33">
        <v>2009</v>
      </c>
      <c r="B42" s="21">
        <v>139.834</v>
      </c>
      <c r="C42" s="22">
        <v>110.47839999999999</v>
      </c>
      <c r="D42" s="22">
        <v>20.4542</v>
      </c>
      <c r="E42" s="8">
        <f t="shared" si="2"/>
        <v>231.3972</v>
      </c>
      <c r="F42" s="9">
        <f t="shared" si="3"/>
        <v>0.60430290427023314</v>
      </c>
      <c r="G42" s="5">
        <f t="shared" si="1"/>
        <v>24.88539299017101</v>
      </c>
      <c r="H42" s="6">
        <v>1.5389999999999999</v>
      </c>
      <c r="I42" s="24">
        <v>9298515</v>
      </c>
      <c r="J42" s="7"/>
    </row>
    <row r="43" spans="1:10" ht="15.5" x14ac:dyDescent="0.35">
      <c r="A43" s="33">
        <v>2010</v>
      </c>
      <c r="B43" s="21">
        <v>137.80000000000001</v>
      </c>
      <c r="C43" s="22">
        <v>120.36709999999999</v>
      </c>
      <c r="D43" s="22">
        <v>20.222300000000001</v>
      </c>
      <c r="E43" s="8">
        <f t="shared" si="2"/>
        <v>239.4838</v>
      </c>
      <c r="F43" s="9">
        <f t="shared" si="3"/>
        <v>0.57540426534070366</v>
      </c>
      <c r="G43" s="5">
        <f t="shared" si="1"/>
        <v>25.536423801514289</v>
      </c>
      <c r="H43" s="6">
        <v>1.5389999999999999</v>
      </c>
      <c r="I43" s="24">
        <v>9378126</v>
      </c>
      <c r="J43" s="7"/>
    </row>
    <row r="44" spans="1:10" ht="15.5" x14ac:dyDescent="0.35">
      <c r="A44" s="10">
        <v>2011</v>
      </c>
      <c r="B44" s="25">
        <v>137.88</v>
      </c>
      <c r="C44" s="26">
        <v>126.5973</v>
      </c>
      <c r="D44" s="26">
        <v>19.6511</v>
      </c>
      <c r="E44" s="8">
        <f t="shared" si="2"/>
        <v>246.37520000000001</v>
      </c>
      <c r="F44" s="9">
        <f t="shared" si="3"/>
        <v>0.55963424890167512</v>
      </c>
      <c r="G44" s="5">
        <f t="shared" si="1"/>
        <v>26.073622537327847</v>
      </c>
      <c r="H44" s="6">
        <v>1.5489999999999999</v>
      </c>
      <c r="I44" s="24">
        <v>9449212.5</v>
      </c>
      <c r="J44" s="7"/>
    </row>
    <row r="45" spans="1:10" ht="15.5" x14ac:dyDescent="0.35">
      <c r="A45" s="10">
        <v>2012</v>
      </c>
      <c r="B45" s="25">
        <v>125.32</v>
      </c>
      <c r="C45" s="26">
        <v>133.2731</v>
      </c>
      <c r="D45" s="26">
        <v>15.1815</v>
      </c>
      <c r="E45" s="8">
        <f t="shared" si="2"/>
        <v>244.9066</v>
      </c>
      <c r="F45" s="9">
        <f t="shared" si="3"/>
        <v>0.51170527866541771</v>
      </c>
      <c r="G45" s="5">
        <f t="shared" si="1"/>
        <v>25.727174917174175</v>
      </c>
      <c r="H45" s="6">
        <v>1.4950000000000001</v>
      </c>
      <c r="I45" s="24">
        <v>9519374</v>
      </c>
      <c r="J45" s="7"/>
    </row>
    <row r="46" spans="1:10" ht="15.5" x14ac:dyDescent="0.35">
      <c r="A46" s="10">
        <v>2013</v>
      </c>
      <c r="B46" s="25">
        <v>125.88</v>
      </c>
      <c r="C46" s="26">
        <v>136.8999</v>
      </c>
      <c r="D46" s="26">
        <v>15.0649</v>
      </c>
      <c r="E46" s="8">
        <f t="shared" si="2"/>
        <v>249.167</v>
      </c>
      <c r="F46" s="9">
        <f t="shared" si="3"/>
        <v>0.50520333752061863</v>
      </c>
      <c r="G46" s="5">
        <f t="shared" si="1"/>
        <v>25.95387254783757</v>
      </c>
      <c r="H46" s="6">
        <v>1.452</v>
      </c>
      <c r="I46" s="24">
        <v>9600378.5</v>
      </c>
      <c r="J46" s="7"/>
    </row>
    <row r="47" spans="1:10" ht="15.5" x14ac:dyDescent="0.35">
      <c r="A47" s="10">
        <v>2014</v>
      </c>
      <c r="B47" s="25">
        <v>131.62</v>
      </c>
      <c r="C47" s="26">
        <v>135.59209999999999</v>
      </c>
      <c r="D47" s="26">
        <v>15.8842</v>
      </c>
      <c r="E47" s="8">
        <f t="shared" si="2"/>
        <v>252.82089999999997</v>
      </c>
      <c r="F47" s="9">
        <f t="shared" si="3"/>
        <v>0.52060569359574316</v>
      </c>
      <c r="G47" s="5">
        <f t="shared" si="1"/>
        <v>26.074468321546902</v>
      </c>
      <c r="H47" s="6">
        <v>1.4930000000000001</v>
      </c>
      <c r="I47" s="13">
        <v>9696109.5</v>
      </c>
      <c r="J47" s="7"/>
    </row>
    <row r="48" spans="1:10" ht="15.5" x14ac:dyDescent="0.35">
      <c r="A48" s="10">
        <v>2015</v>
      </c>
      <c r="B48" s="11">
        <v>133.13999999999999</v>
      </c>
      <c r="C48" s="12">
        <v>139.3948</v>
      </c>
      <c r="D48" s="12">
        <v>18.1614</v>
      </c>
      <c r="E48" s="8">
        <f t="shared" si="2"/>
        <v>255.8664</v>
      </c>
      <c r="F48" s="9">
        <f>B48/E48</f>
        <v>0.52034968249054969</v>
      </c>
      <c r="G48" s="5">
        <f t="shared" si="1"/>
        <v>26.110985136928722</v>
      </c>
      <c r="H48" s="6">
        <v>1.4930000000000001</v>
      </c>
      <c r="I48" s="13">
        <v>9799186</v>
      </c>
      <c r="J48" s="7"/>
    </row>
    <row r="49" spans="1:12" ht="15.5" x14ac:dyDescent="0.35">
      <c r="A49" s="10">
        <v>2016</v>
      </c>
      <c r="B49" s="11">
        <v>131.25</v>
      </c>
      <c r="C49" s="12">
        <v>141.7576</v>
      </c>
      <c r="D49" s="12">
        <v>17.208100000000002</v>
      </c>
      <c r="E49" s="8">
        <f t="shared" si="2"/>
        <v>257.36850000000004</v>
      </c>
      <c r="F49" s="9">
        <f>B49/E49</f>
        <v>0.50996916872111386</v>
      </c>
      <c r="G49" s="5">
        <f t="shared" si="1"/>
        <v>25.93633935414239</v>
      </c>
      <c r="H49" s="6">
        <v>1.569</v>
      </c>
      <c r="I49" s="13">
        <v>9923085</v>
      </c>
    </row>
    <row r="50" spans="1:12" ht="15.5" x14ac:dyDescent="0.35">
      <c r="A50" s="10">
        <v>2017</v>
      </c>
      <c r="B50" s="11">
        <v>132.07</v>
      </c>
      <c r="C50" s="12">
        <v>135.2054</v>
      </c>
      <c r="D50" s="12">
        <v>18.446100000000001</v>
      </c>
      <c r="E50" s="8">
        <f t="shared" si="2"/>
        <v>250.40229999999997</v>
      </c>
      <c r="F50" s="9">
        <f>B50/E50</f>
        <v>0.52743125762023757</v>
      </c>
      <c r="G50" s="5">
        <f t="shared" si="1"/>
        <v>24.896582940578593</v>
      </c>
      <c r="H50" s="6">
        <v>1.573</v>
      </c>
      <c r="I50" s="13">
        <v>10057697.5</v>
      </c>
    </row>
    <row r="51" spans="1:12" ht="15.5" x14ac:dyDescent="0.35">
      <c r="A51" s="10">
        <v>2018</v>
      </c>
      <c r="B51" s="11">
        <v>136.87</v>
      </c>
      <c r="C51" s="12">
        <v>126.182</v>
      </c>
      <c r="D51" s="12">
        <v>15.2605</v>
      </c>
      <c r="E51" s="8">
        <f t="shared" si="2"/>
        <v>249.34450000000001</v>
      </c>
      <c r="F51" s="9">
        <f>B51/E51</f>
        <v>0.5489192663162813</v>
      </c>
      <c r="G51" s="5">
        <f t="shared" si="1"/>
        <v>24.505087780222009</v>
      </c>
      <c r="H51" s="6">
        <v>1.5529999999999999</v>
      </c>
      <c r="I51" s="13">
        <v>10175213.5</v>
      </c>
      <c r="L51" s="14"/>
    </row>
    <row r="52" spans="1:12" ht="15.5" x14ac:dyDescent="0.35">
      <c r="A52" s="10">
        <v>2019</v>
      </c>
      <c r="B52" s="11">
        <v>139.66999999999999</v>
      </c>
      <c r="C52" s="12">
        <v>125.19629999999999</v>
      </c>
      <c r="D52" s="12">
        <v>15.257199999999999</v>
      </c>
      <c r="E52" s="8">
        <f t="shared" si="2"/>
        <v>251.08509999999995</v>
      </c>
      <c r="F52" s="9">
        <f t="shared" ref="F52:F56" si="4">B52/E52</f>
        <v>0.55626558485549327</v>
      </c>
      <c r="G52" s="5">
        <f t="shared" si="1"/>
        <v>24.42726532551627</v>
      </c>
      <c r="H52" s="6">
        <v>1.476</v>
      </c>
      <c r="I52" s="13">
        <v>10278887</v>
      </c>
    </row>
    <row r="53" spans="1:12" ht="15.5" x14ac:dyDescent="0.35">
      <c r="A53" s="34">
        <v>2020</v>
      </c>
      <c r="B53" s="35">
        <v>141</v>
      </c>
      <c r="C53" s="36">
        <v>108.4023</v>
      </c>
      <c r="D53" s="36">
        <v>15.6417</v>
      </c>
      <c r="E53" s="37">
        <f>B53+C53+H53-D53</f>
        <v>235.2756</v>
      </c>
      <c r="F53" s="38">
        <f>B53/E53</f>
        <v>0.59929716468686089</v>
      </c>
      <c r="G53" s="5">
        <f t="shared" si="1"/>
        <v>22.72438479879445</v>
      </c>
      <c r="H53" s="39">
        <v>1.5149999999999999</v>
      </c>
      <c r="I53" s="40">
        <v>10353442</v>
      </c>
    </row>
    <row r="54" spans="1:12" ht="15.5" x14ac:dyDescent="0.35">
      <c r="A54" s="90">
        <v>2021</v>
      </c>
      <c r="B54" s="91">
        <v>135.82</v>
      </c>
      <c r="C54" s="92">
        <v>114.5025</v>
      </c>
      <c r="D54" s="92">
        <v>16.354199999999999</v>
      </c>
      <c r="E54" s="93">
        <f t="shared" ref="E54:E55" si="5">B54+C54+H54-D54</f>
        <v>235.52029999999999</v>
      </c>
      <c r="F54" s="94">
        <f t="shared" ref="F54:F55" si="6">B54/E54</f>
        <v>0.57668065130691493</v>
      </c>
      <c r="G54" s="95">
        <f t="shared" ref="G54:G55" si="7">E54/I54*1000000</f>
        <v>22.611807309666393</v>
      </c>
      <c r="H54" s="96">
        <v>1.552</v>
      </c>
      <c r="I54" s="97">
        <v>10415810.5</v>
      </c>
    </row>
    <row r="55" spans="1:12" ht="15.5" x14ac:dyDescent="0.35">
      <c r="A55" s="130">
        <v>2022</v>
      </c>
      <c r="B55" s="131">
        <v>135.24</v>
      </c>
      <c r="C55" s="132">
        <v>122.66240000000001</v>
      </c>
      <c r="D55" s="132">
        <v>16.672899999999998</v>
      </c>
      <c r="E55" s="133">
        <f t="shared" si="5"/>
        <v>242.74449999999999</v>
      </c>
      <c r="F55" s="134">
        <f t="shared" si="6"/>
        <v>0.5571289977733791</v>
      </c>
      <c r="G55" s="135">
        <f t="shared" si="7"/>
        <v>23.147312452697118</v>
      </c>
      <c r="H55" s="136">
        <v>1.5149999999999999</v>
      </c>
      <c r="I55" s="137">
        <v>10486941</v>
      </c>
    </row>
    <row r="56" spans="1:12" ht="15.5" x14ac:dyDescent="0.35">
      <c r="A56" s="10">
        <v>2023</v>
      </c>
      <c r="B56" s="11">
        <v>138.16999999999999</v>
      </c>
      <c r="C56" s="12">
        <v>116.25360000000001</v>
      </c>
      <c r="D56" s="12">
        <v>16.1386</v>
      </c>
      <c r="E56" s="8">
        <f t="shared" si="2"/>
        <v>239.756</v>
      </c>
      <c r="F56" s="9">
        <f t="shared" si="4"/>
        <v>0.57629423246967748</v>
      </c>
      <c r="G56" s="5">
        <v>22.8</v>
      </c>
      <c r="H56" s="6">
        <v>1.4710000000000001</v>
      </c>
      <c r="I56" s="13">
        <v>10536631.5</v>
      </c>
    </row>
    <row r="57" spans="1:12" ht="14.5" x14ac:dyDescent="0.3">
      <c r="A57" s="15" t="s">
        <v>8</v>
      </c>
    </row>
    <row r="58" spans="1:12" x14ac:dyDescent="0.3">
      <c r="B58" s="14"/>
      <c r="C58" s="14"/>
      <c r="D58" s="14"/>
      <c r="E58" s="14"/>
      <c r="F58" s="14"/>
      <c r="G58" s="14"/>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
  <sheetViews>
    <sheetView topLeftCell="A13" zoomScaleNormal="100" workbookViewId="0">
      <selection activeCell="I19" sqref="I19"/>
    </sheetView>
  </sheetViews>
  <sheetFormatPr defaultRowHeight="14" x14ac:dyDescent="0.3"/>
  <cols>
    <col min="1" max="1" width="22.58203125" customWidth="1"/>
    <col min="2" max="2" width="13.25" customWidth="1"/>
    <col min="3" max="4" width="9.83203125" customWidth="1"/>
    <col min="5" max="5" width="19.5" customWidth="1"/>
    <col min="6" max="6" width="21.5" customWidth="1"/>
    <col min="7" max="7" width="19.58203125" customWidth="1"/>
    <col min="8" max="8" width="11.33203125" customWidth="1"/>
    <col min="9" max="9" width="13" customWidth="1"/>
  </cols>
  <sheetData>
    <row r="1" spans="1:15" ht="18" x14ac:dyDescent="0.4">
      <c r="A1" s="1" t="s">
        <v>0</v>
      </c>
    </row>
    <row r="2" spans="1:15" ht="18" x14ac:dyDescent="0.4">
      <c r="A2" s="1"/>
    </row>
    <row r="3" spans="1:15" ht="15.5" x14ac:dyDescent="0.35">
      <c r="A3" s="3" t="s">
        <v>9</v>
      </c>
    </row>
    <row r="4" spans="1:15" ht="14.5" thickBot="1" x14ac:dyDescent="0.35">
      <c r="A4" s="4"/>
      <c r="B4" s="4"/>
      <c r="C4" s="4"/>
      <c r="D4" s="4"/>
      <c r="E4" s="4"/>
      <c r="F4" s="4"/>
      <c r="G4" s="4"/>
      <c r="H4" s="4"/>
      <c r="I4" s="4"/>
    </row>
    <row r="5" spans="1:15" ht="33.75" customHeight="1" x14ac:dyDescent="0.3">
      <c r="A5" s="20" t="s">
        <v>10</v>
      </c>
      <c r="B5" s="20" t="s">
        <v>1</v>
      </c>
      <c r="C5" s="20" t="s">
        <v>2</v>
      </c>
      <c r="D5" s="20" t="s">
        <v>3</v>
      </c>
      <c r="E5" s="20" t="s">
        <v>4</v>
      </c>
      <c r="F5" s="20" t="s">
        <v>151</v>
      </c>
      <c r="G5" s="20" t="s">
        <v>5</v>
      </c>
      <c r="H5" s="20" t="s">
        <v>6</v>
      </c>
      <c r="I5" s="20" t="s">
        <v>7</v>
      </c>
      <c r="K5" s="16"/>
      <c r="L5" s="16"/>
      <c r="M5" s="16"/>
      <c r="N5" s="16"/>
      <c r="O5" s="16"/>
    </row>
    <row r="6" spans="1:15" ht="15.5" x14ac:dyDescent="0.35">
      <c r="A6" s="10">
        <v>2018</v>
      </c>
      <c r="B6" s="25">
        <v>136.87</v>
      </c>
      <c r="C6" s="26">
        <v>126.182</v>
      </c>
      <c r="D6" s="27">
        <v>15.2605</v>
      </c>
      <c r="E6" s="8">
        <f>B6+C6+H6-D6</f>
        <v>249.34450000000001</v>
      </c>
      <c r="F6" s="9">
        <f t="shared" ref="F6:F10" si="0">B6/E6</f>
        <v>0.5489192663162813</v>
      </c>
      <c r="G6" s="5">
        <f t="shared" ref="G6:G10" si="1">E6/I6*1000000</f>
        <v>24.505087780222009</v>
      </c>
      <c r="H6" s="6">
        <v>1.5529999999999999</v>
      </c>
      <c r="I6" s="148">
        <v>10175213.5</v>
      </c>
    </row>
    <row r="7" spans="1:15" ht="15.5" x14ac:dyDescent="0.35">
      <c r="A7" s="10">
        <v>2019</v>
      </c>
      <c r="B7" s="21">
        <v>139.66999999999999</v>
      </c>
      <c r="C7" s="22">
        <v>125.19629999999999</v>
      </c>
      <c r="D7" s="23">
        <v>15.257199999999999</v>
      </c>
      <c r="E7" s="8">
        <f>B7+C7+H7-D7</f>
        <v>251.08509999999995</v>
      </c>
      <c r="F7" s="9">
        <f t="shared" si="0"/>
        <v>0.55626558485549327</v>
      </c>
      <c r="G7" s="5">
        <f t="shared" si="1"/>
        <v>24.42726532551627</v>
      </c>
      <c r="H7" s="6">
        <v>1.476</v>
      </c>
      <c r="I7" s="148">
        <v>10278887</v>
      </c>
    </row>
    <row r="8" spans="1:15" ht="15.5" x14ac:dyDescent="0.35">
      <c r="A8" s="10">
        <v>2020</v>
      </c>
      <c r="B8" s="25">
        <v>141</v>
      </c>
      <c r="C8" s="26">
        <v>108.4023</v>
      </c>
      <c r="D8" s="27">
        <v>15.6417</v>
      </c>
      <c r="E8" s="8">
        <f>B8+C8+H8-D8</f>
        <v>235.2756</v>
      </c>
      <c r="F8" s="9">
        <f t="shared" si="0"/>
        <v>0.59929716468686089</v>
      </c>
      <c r="G8" s="5">
        <f t="shared" si="1"/>
        <v>22.72438479879445</v>
      </c>
      <c r="H8" s="6">
        <v>1.5149999999999999</v>
      </c>
      <c r="I8" s="148">
        <v>10353442</v>
      </c>
    </row>
    <row r="9" spans="1:15" ht="15.5" x14ac:dyDescent="0.35">
      <c r="A9" s="10">
        <v>2021</v>
      </c>
      <c r="B9" s="25">
        <v>135.82</v>
      </c>
      <c r="C9" s="26">
        <v>114.5025</v>
      </c>
      <c r="D9" s="27">
        <v>16.354199999999999</v>
      </c>
      <c r="E9" s="8">
        <f>B9+C9+H9-D9</f>
        <v>235.52029999999999</v>
      </c>
      <c r="F9" s="9">
        <f t="shared" si="0"/>
        <v>0.57668065130691493</v>
      </c>
      <c r="G9" s="5">
        <f t="shared" si="1"/>
        <v>22.611807309666393</v>
      </c>
      <c r="H9" s="6">
        <v>1.552</v>
      </c>
      <c r="I9" s="148">
        <v>10415810.5</v>
      </c>
    </row>
    <row r="10" spans="1:15" ht="15.5" x14ac:dyDescent="0.35">
      <c r="A10" s="10">
        <v>2022</v>
      </c>
      <c r="B10" s="25">
        <v>135.24</v>
      </c>
      <c r="C10" s="26">
        <v>122.2667</v>
      </c>
      <c r="D10" s="27">
        <v>16.6571</v>
      </c>
      <c r="E10" s="8">
        <f>B10+C10+H10-D10</f>
        <v>242.3646</v>
      </c>
      <c r="F10" s="9">
        <f t="shared" si="0"/>
        <v>0.55800228251155493</v>
      </c>
      <c r="G10" s="5">
        <f t="shared" si="1"/>
        <v>23.111086445513521</v>
      </c>
      <c r="H10" s="6">
        <v>1.5149999999999999</v>
      </c>
      <c r="I10" s="148">
        <v>10486941</v>
      </c>
    </row>
    <row r="11" spans="1:15" ht="16" thickBot="1" x14ac:dyDescent="0.35">
      <c r="A11" s="19" t="s">
        <v>38</v>
      </c>
      <c r="B11" s="17">
        <f>SUM(B10-B9)/B9</f>
        <v>-4.2703578265350034E-3</v>
      </c>
      <c r="C11" s="17">
        <f t="shared" ref="C11:D11" si="2">SUM(C10-C9)/C9</f>
        <v>6.7808126460120979E-2</v>
      </c>
      <c r="D11" s="17">
        <f t="shared" si="2"/>
        <v>1.8521236135060171E-2</v>
      </c>
      <c r="E11" s="17">
        <f>SUM(E10-E9)/E9</f>
        <v>2.906034002164571E-2</v>
      </c>
      <c r="F11" s="17">
        <f t="shared" ref="F11:I11" si="3">SUM(F10-F9)/F9</f>
        <v>-3.2389449434500263E-2</v>
      </c>
      <c r="G11" s="17">
        <f t="shared" si="3"/>
        <v>2.2080461283326535E-2</v>
      </c>
      <c r="H11" s="17">
        <f t="shared" si="3"/>
        <v>-2.3840206185567103E-2</v>
      </c>
      <c r="I11" s="149">
        <f t="shared" si="3"/>
        <v>6.8290892965074583E-3</v>
      </c>
    </row>
    <row r="12" spans="1:15" ht="15.5" x14ac:dyDescent="0.35">
      <c r="A12" s="41" t="s">
        <v>28</v>
      </c>
      <c r="B12" s="42">
        <v>32.06</v>
      </c>
      <c r="C12" s="42">
        <v>28.4706857142857</v>
      </c>
      <c r="D12" s="42">
        <v>3.8491428571428501</v>
      </c>
      <c r="E12" s="42">
        <f>B12+C12+H12-D12</f>
        <v>57.060292857142848</v>
      </c>
      <c r="F12" s="43">
        <f>B12/E12</f>
        <v>0.56186182009731322</v>
      </c>
      <c r="G12" s="42">
        <f>E12/I12*1000000</f>
        <v>5.4505789115684262</v>
      </c>
      <c r="H12" s="44">
        <f>H10/4</f>
        <v>0.37874999999999998</v>
      </c>
      <c r="I12" s="150">
        <v>10468666.5</v>
      </c>
    </row>
    <row r="13" spans="1:15" ht="15.5" x14ac:dyDescent="0.35">
      <c r="A13" s="41" t="s">
        <v>39</v>
      </c>
      <c r="B13" s="42">
        <v>33.159999999999997</v>
      </c>
      <c r="C13" s="42">
        <v>27.305685714285701</v>
      </c>
      <c r="D13" s="42">
        <v>4.2464285714285603</v>
      </c>
      <c r="E13" s="42">
        <f>B13+C13+H13-D13</f>
        <v>56.598007142857135</v>
      </c>
      <c r="F13" s="43">
        <f>B13/E13</f>
        <v>0.58588635314140924</v>
      </c>
      <c r="G13" s="42">
        <f>E13/I13*1000000</f>
        <v>5.3751321054418799</v>
      </c>
      <c r="H13" s="44">
        <f>H10/4</f>
        <v>0.37874999999999998</v>
      </c>
      <c r="I13" s="151">
        <v>10529603</v>
      </c>
    </row>
    <row r="14" spans="1:15" ht="16" thickBot="1" x14ac:dyDescent="0.35">
      <c r="A14" s="45" t="s">
        <v>40</v>
      </c>
      <c r="B14" s="46">
        <f>SUM(B13-B12)/B12</f>
        <v>3.4310667498440243E-2</v>
      </c>
      <c r="C14" s="46">
        <f t="shared" ref="C14:F14" si="4">SUM(C13-C12)/C12</f>
        <v>-4.0919281386167621E-2</v>
      </c>
      <c r="D14" s="46">
        <f t="shared" si="4"/>
        <v>0.10321407363420342</v>
      </c>
      <c r="E14" s="46">
        <f t="shared" si="4"/>
        <v>-8.1017059523879331E-3</v>
      </c>
      <c r="F14" s="46">
        <f t="shared" si="4"/>
        <v>4.2758792615477992E-2</v>
      </c>
      <c r="G14" s="46">
        <f>SUM(G13-G12)/G12</f>
        <v>-1.384198033834835E-2</v>
      </c>
      <c r="H14" s="47">
        <f>SUM(H13-H12)/H12</f>
        <v>0</v>
      </c>
      <c r="I14" s="152">
        <f>SUM(I13-I12)/I12</f>
        <v>5.8208464277661343E-3</v>
      </c>
    </row>
    <row r="15" spans="1:15" ht="15.5" x14ac:dyDescent="0.35">
      <c r="A15" s="48" t="s">
        <v>29</v>
      </c>
      <c r="B15" s="49">
        <v>63.94</v>
      </c>
      <c r="C15" s="50">
        <v>60.496400000000001</v>
      </c>
      <c r="D15" s="50">
        <v>7.8928000000000003</v>
      </c>
      <c r="E15" s="51">
        <f>B15+C15+H15-D15</f>
        <v>117.30109999999999</v>
      </c>
      <c r="F15" s="52">
        <f>B15/E15</f>
        <v>0.54509292751730376</v>
      </c>
      <c r="G15" s="49">
        <f>E15/I15*1000000</f>
        <v>11.194836718681927</v>
      </c>
      <c r="H15" s="53">
        <f>H10/2</f>
        <v>0.75749999999999995</v>
      </c>
      <c r="I15" s="153">
        <v>10478143</v>
      </c>
    </row>
    <row r="16" spans="1:15" ht="15.5" x14ac:dyDescent="0.35">
      <c r="A16" s="48" t="s">
        <v>41</v>
      </c>
      <c r="B16" s="50">
        <v>65.790000000000006</v>
      </c>
      <c r="C16" s="54">
        <v>57.911499999999997</v>
      </c>
      <c r="D16" s="50">
        <v>8.0053999999999998</v>
      </c>
      <c r="E16" s="51">
        <f>B16+C16+H16-D16</f>
        <v>116.43610000000001</v>
      </c>
      <c r="F16" s="52">
        <f>B16/E16</f>
        <v>0.56503094830555134</v>
      </c>
      <c r="G16" s="55">
        <f>E16/I16*1000000</f>
        <v>11.051746953976153</v>
      </c>
      <c r="H16" s="56">
        <v>0.74</v>
      </c>
      <c r="I16" s="154">
        <v>10535538</v>
      </c>
    </row>
    <row r="17" spans="1:9" ht="18.75" customHeight="1" thickBot="1" x14ac:dyDescent="0.35">
      <c r="A17" s="57" t="s">
        <v>42</v>
      </c>
      <c r="B17" s="58">
        <f>SUM(B16-B15)/B15</f>
        <v>2.8933375039099291E-2</v>
      </c>
      <c r="C17" s="58">
        <f t="shared" ref="C17:F17" si="5">SUM(C16-C15)/C15</f>
        <v>-4.2728162336932524E-2</v>
      </c>
      <c r="D17" s="58">
        <f t="shared" si="5"/>
        <v>1.4266166632880547E-2</v>
      </c>
      <c r="E17" s="58">
        <f t="shared" si="5"/>
        <v>-7.3741848968166598E-3</v>
      </c>
      <c r="F17" s="58">
        <f t="shared" si="5"/>
        <v>3.6577287617834034E-2</v>
      </c>
      <c r="G17" s="58">
        <f>SUM(G16-G15)/G15</f>
        <v>-1.2781764334890752E-2</v>
      </c>
      <c r="H17" s="59">
        <f>SUM(H16-H15)/H15</f>
        <v>-2.3102310231023052E-2</v>
      </c>
      <c r="I17" s="155">
        <f>SUM(I16-I15)/I15</f>
        <v>5.4775927375680976E-3</v>
      </c>
    </row>
    <row r="18" spans="1:9" ht="15.5" x14ac:dyDescent="0.35">
      <c r="A18" s="60" t="s">
        <v>30</v>
      </c>
      <c r="B18" s="61">
        <v>98.419999999999987</v>
      </c>
      <c r="C18" s="62">
        <v>92.044899999999998</v>
      </c>
      <c r="D18" s="62">
        <v>12.1951</v>
      </c>
      <c r="E18" s="63">
        <f>B18+C18+H18-D18</f>
        <v>179.40604999999999</v>
      </c>
      <c r="F18" s="64">
        <f>B18/E18</f>
        <v>0.54858796567897228</v>
      </c>
      <c r="G18" s="65">
        <f>E18/I18*1000000</f>
        <v>17.103517790872022</v>
      </c>
      <c r="H18" s="66">
        <f>H10*0.75</f>
        <v>1.13625</v>
      </c>
      <c r="I18" s="156">
        <v>10489424</v>
      </c>
    </row>
    <row r="19" spans="1:9" ht="15.5" x14ac:dyDescent="0.35">
      <c r="A19" s="60" t="s">
        <v>43</v>
      </c>
      <c r="B19" s="67">
        <v>101.62</v>
      </c>
      <c r="C19" s="68">
        <v>87.417100000000005</v>
      </c>
      <c r="D19" s="62">
        <v>12.419600000000001</v>
      </c>
      <c r="E19" s="63">
        <f>B19+C19+H19-D19</f>
        <v>177.7175</v>
      </c>
      <c r="F19" s="64">
        <f>B19/E19</f>
        <v>0.57180637810007462</v>
      </c>
      <c r="G19" s="65">
        <f>E19/I19*1000000</f>
        <v>16.856275560541647</v>
      </c>
      <c r="H19" s="66">
        <v>1.1000000000000001</v>
      </c>
      <c r="I19" s="157">
        <v>10543106</v>
      </c>
    </row>
    <row r="20" spans="1:9" ht="18.75" customHeight="1" thickBot="1" x14ac:dyDescent="0.35">
      <c r="A20" s="69" t="s">
        <v>44</v>
      </c>
      <c r="B20" s="70">
        <f>SUM(B19-B18)/B18</f>
        <v>3.2513716724243219E-2</v>
      </c>
      <c r="C20" s="70">
        <f t="shared" ref="C20:F20" si="6">SUM(C19-C18)/C18</f>
        <v>-5.0277636240573825E-2</v>
      </c>
      <c r="D20" s="70">
        <f t="shared" si="6"/>
        <v>1.840903313625971E-2</v>
      </c>
      <c r="E20" s="70">
        <f t="shared" si="6"/>
        <v>-9.411889955773467E-3</v>
      </c>
      <c r="F20" s="70">
        <f t="shared" si="6"/>
        <v>4.2323955087796267E-2</v>
      </c>
      <c r="G20" s="70">
        <f>SUM(G19-G18)/G18</f>
        <v>-1.4455636165229466E-2</v>
      </c>
      <c r="H20" s="71">
        <f>SUM(H19-H18)/H18</f>
        <v>-3.1903190319031813E-2</v>
      </c>
      <c r="I20" s="158">
        <f>SUM(I19-I18)/I18</f>
        <v>5.1177261973584061E-3</v>
      </c>
    </row>
    <row r="21" spans="1:9" ht="15.5" x14ac:dyDescent="0.35">
      <c r="A21" s="72" t="s">
        <v>31</v>
      </c>
      <c r="B21" s="73">
        <v>135.24</v>
      </c>
      <c r="C21" s="73">
        <v>122.66240000000001</v>
      </c>
      <c r="D21" s="74">
        <v>16.672899999999998</v>
      </c>
      <c r="E21" s="73">
        <f>B21+C21+H21-D21</f>
        <v>242.74449999999999</v>
      </c>
      <c r="F21" s="75">
        <f>B21/E21</f>
        <v>0.5571289977733791</v>
      </c>
      <c r="G21" s="73">
        <f>E21/I21*1000000</f>
        <v>23.147312452697118</v>
      </c>
      <c r="H21" s="76">
        <v>1.5149999999999999</v>
      </c>
      <c r="I21" s="159">
        <v>10486941</v>
      </c>
    </row>
    <row r="22" spans="1:9" ht="15.5" x14ac:dyDescent="0.35">
      <c r="A22" s="77" t="s">
        <v>45</v>
      </c>
      <c r="B22" s="78">
        <v>138.16999999999999</v>
      </c>
      <c r="C22" s="78">
        <v>116.25360000000001</v>
      </c>
      <c r="D22" s="79">
        <v>16.1386</v>
      </c>
      <c r="E22" s="73">
        <f>B22+C22+H22-D22</f>
        <v>239.756</v>
      </c>
      <c r="F22" s="75">
        <f>B22/E22</f>
        <v>0.57629423246967748</v>
      </c>
      <c r="G22" s="73">
        <f>E22/I22*1000000</f>
        <v>22.754520740333376</v>
      </c>
      <c r="H22" s="76">
        <v>1.4710000000000001</v>
      </c>
      <c r="I22" s="160">
        <v>10536631.5</v>
      </c>
    </row>
    <row r="23" spans="1:9" ht="16" thickBot="1" x14ac:dyDescent="0.4">
      <c r="A23" s="80" t="s">
        <v>46</v>
      </c>
      <c r="B23" s="70">
        <f>SUM(B22-B21)/B21</f>
        <v>2.1665187814255978E-2</v>
      </c>
      <c r="C23" s="70">
        <f t="shared" ref="C23:F23" si="7">SUM(C22-C21)/C21</f>
        <v>-5.2247469477199202E-2</v>
      </c>
      <c r="D23" s="70">
        <f t="shared" si="7"/>
        <v>-3.2046014790468258E-2</v>
      </c>
      <c r="E23" s="70">
        <f t="shared" si="7"/>
        <v>-1.23112985052184E-2</v>
      </c>
      <c r="F23" s="70">
        <f t="shared" si="7"/>
        <v>3.4399994925581205E-2</v>
      </c>
      <c r="G23" s="70">
        <f>SUM(G22-G21)/G21</f>
        <v>-1.6969214597436954E-2</v>
      </c>
      <c r="H23" s="71">
        <f>SUM(H22-H21)/H21</f>
        <v>-2.9042904290428925E-2</v>
      </c>
      <c r="I23" s="158">
        <f>SUM(I22-I21)/I21</f>
        <v>4.7383216898044915E-3</v>
      </c>
    </row>
    <row r="24" spans="1:9" ht="14.5" x14ac:dyDescent="0.3">
      <c r="A24" s="138" t="s">
        <v>8</v>
      </c>
      <c r="I24" s="125"/>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 id="{039B1E19-C34A-4FDC-960B-F341E7BEAA7C}">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5" id="{BE02DB5C-64BB-49E7-A643-5951D639CEA0}">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4" id="{A007C909-91BC-4C08-8004-79882DE499C4}">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3" id="{21E767FA-EBE2-4A21-B78C-BF7C46E620D0}">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BDCEA254-301B-4676-A2C7-5F00D3F77BD4}">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5226-5907-4819-A762-11B55A163379}">
  <dimension ref="A1:O34"/>
  <sheetViews>
    <sheetView tabSelected="1" topLeftCell="A7" zoomScaleNormal="100" workbookViewId="0">
      <selection activeCell="D20" sqref="D20"/>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0</v>
      </c>
    </row>
    <row r="2" spans="1:15" ht="18" x14ac:dyDescent="0.4">
      <c r="A2" s="1"/>
    </row>
    <row r="3" spans="1:15" ht="15.5" x14ac:dyDescent="0.35">
      <c r="A3" s="3" t="s">
        <v>9</v>
      </c>
    </row>
    <row r="4" spans="1:15" ht="14.5" thickBot="1" x14ac:dyDescent="0.35">
      <c r="A4" s="4"/>
      <c r="B4" s="4"/>
      <c r="C4" s="4"/>
      <c r="D4" s="4"/>
      <c r="E4" s="4"/>
      <c r="F4" s="4"/>
      <c r="G4" s="4"/>
      <c r="H4" s="4"/>
      <c r="I4" s="4"/>
    </row>
    <row r="5" spans="1:15" ht="33.75" customHeight="1" x14ac:dyDescent="0.3">
      <c r="A5" s="20" t="s">
        <v>10</v>
      </c>
      <c r="B5" s="20" t="s">
        <v>1</v>
      </c>
      <c r="C5" s="20" t="s">
        <v>2</v>
      </c>
      <c r="D5" s="20" t="s">
        <v>3</v>
      </c>
      <c r="E5" s="20" t="s">
        <v>4</v>
      </c>
      <c r="F5" s="20" t="s">
        <v>151</v>
      </c>
      <c r="G5" s="20" t="s">
        <v>5</v>
      </c>
      <c r="H5" s="20" t="s">
        <v>6</v>
      </c>
      <c r="I5" s="20" t="s">
        <v>7</v>
      </c>
      <c r="K5" s="16"/>
      <c r="L5" s="16"/>
      <c r="M5" s="16"/>
      <c r="N5" s="16"/>
      <c r="O5" s="16"/>
    </row>
    <row r="6" spans="1:15" ht="15.5" x14ac:dyDescent="0.35">
      <c r="A6" s="10">
        <v>2019</v>
      </c>
      <c r="B6" s="21">
        <v>139.66999999999999</v>
      </c>
      <c r="C6" s="22">
        <v>125.19629999999999</v>
      </c>
      <c r="D6" s="23">
        <v>15.257199999999999</v>
      </c>
      <c r="E6" s="8">
        <f>B6+C6+H6-D6</f>
        <v>251.08509999999995</v>
      </c>
      <c r="F6" s="9">
        <f t="shared" ref="F6:F9" si="0">B6/E6</f>
        <v>0.55626558485549327</v>
      </c>
      <c r="G6" s="5">
        <f t="shared" ref="G6:G9" si="1">E6/I6*1000000</f>
        <v>24.42726532551627</v>
      </c>
      <c r="H6" s="6">
        <v>1.476</v>
      </c>
      <c r="I6" s="148">
        <v>10278887</v>
      </c>
    </row>
    <row r="7" spans="1:15" ht="15.5" x14ac:dyDescent="0.35">
      <c r="A7" s="10">
        <v>2020</v>
      </c>
      <c r="B7" s="25">
        <v>141</v>
      </c>
      <c r="C7" s="26">
        <v>108.4023</v>
      </c>
      <c r="D7" s="27">
        <v>15.6417</v>
      </c>
      <c r="E7" s="8">
        <f>B7+C7+H7-D7</f>
        <v>235.2756</v>
      </c>
      <c r="F7" s="9">
        <f t="shared" si="0"/>
        <v>0.59929716468686089</v>
      </c>
      <c r="G7" s="5">
        <f t="shared" si="1"/>
        <v>22.72438479879445</v>
      </c>
      <c r="H7" s="6">
        <v>1.5149999999999999</v>
      </c>
      <c r="I7" s="148">
        <v>10353442</v>
      </c>
    </row>
    <row r="8" spans="1:15" ht="15.5" x14ac:dyDescent="0.35">
      <c r="A8" s="10">
        <v>2021</v>
      </c>
      <c r="B8" s="25">
        <v>135.82</v>
      </c>
      <c r="C8" s="26">
        <v>114.5025</v>
      </c>
      <c r="D8" s="27">
        <v>16.354199999999999</v>
      </c>
      <c r="E8" s="8">
        <f>B8+C8+H8-D8</f>
        <v>235.52029999999999</v>
      </c>
      <c r="F8" s="9">
        <f t="shared" si="0"/>
        <v>0.57668065130691493</v>
      </c>
      <c r="G8" s="5">
        <f t="shared" si="1"/>
        <v>22.611807309666393</v>
      </c>
      <c r="H8" s="6">
        <v>1.552</v>
      </c>
      <c r="I8" s="148">
        <v>10415810.5</v>
      </c>
    </row>
    <row r="9" spans="1:15" ht="15.5" x14ac:dyDescent="0.35">
      <c r="A9" s="10">
        <v>2022</v>
      </c>
      <c r="B9" s="25">
        <v>135.24</v>
      </c>
      <c r="C9" s="26">
        <v>122.2667</v>
      </c>
      <c r="D9" s="27">
        <v>16.6571</v>
      </c>
      <c r="E9" s="8">
        <f>B9+C9+H9-D9</f>
        <v>242.3646</v>
      </c>
      <c r="F9" s="9">
        <f t="shared" si="0"/>
        <v>0.55800228251155493</v>
      </c>
      <c r="G9" s="5">
        <f t="shared" si="1"/>
        <v>23.111086445513521</v>
      </c>
      <c r="H9" s="6">
        <v>1.5149999999999999</v>
      </c>
      <c r="I9" s="148">
        <v>10486941</v>
      </c>
    </row>
    <row r="10" spans="1:15" ht="15.5" x14ac:dyDescent="0.35">
      <c r="A10" s="10">
        <v>2023</v>
      </c>
      <c r="B10" s="25">
        <v>138.16999999999999</v>
      </c>
      <c r="C10" s="26">
        <v>116.25360000000001</v>
      </c>
      <c r="D10" s="27">
        <v>16.1386</v>
      </c>
      <c r="E10" s="8">
        <f>B10+C10+H10-D10</f>
        <v>239.756</v>
      </c>
      <c r="F10" s="9">
        <f>B10/E10</f>
        <v>0.57629423246967748</v>
      </c>
      <c r="G10" s="5">
        <f>E10/I10*1000000</f>
        <v>22.754520740333376</v>
      </c>
      <c r="H10" s="6">
        <v>1.4710000000000001</v>
      </c>
      <c r="I10" s="148">
        <v>10536631.5</v>
      </c>
    </row>
    <row r="11" spans="1:15" ht="16" thickBot="1" x14ac:dyDescent="0.35">
      <c r="A11" s="19" t="s">
        <v>148</v>
      </c>
      <c r="B11" s="17">
        <f>SUM(B10-B9)/B9</f>
        <v>2.1665187814255978E-2</v>
      </c>
      <c r="C11" s="17">
        <f t="shared" ref="C11:I11" si="2">SUM(C10-C9)/C9</f>
        <v>-4.9180193789478202E-2</v>
      </c>
      <c r="D11" s="17">
        <f t="shared" si="2"/>
        <v>-3.112786739588521E-2</v>
      </c>
      <c r="E11" s="17">
        <f t="shared" si="2"/>
        <v>-1.0763122997335402E-2</v>
      </c>
      <c r="F11" s="17">
        <f t="shared" si="2"/>
        <v>3.2781138234400986E-2</v>
      </c>
      <c r="G11" s="17">
        <f t="shared" si="2"/>
        <v>-1.5428340247905745E-2</v>
      </c>
      <c r="H11" s="17">
        <f t="shared" si="2"/>
        <v>-2.9042904290428925E-2</v>
      </c>
      <c r="I11" s="149">
        <f t="shared" si="2"/>
        <v>4.7383216898044915E-3</v>
      </c>
    </row>
    <row r="12" spans="1:15" ht="15.5" x14ac:dyDescent="0.35">
      <c r="A12" s="41" t="s">
        <v>39</v>
      </c>
      <c r="B12" s="42">
        <v>33.159999999999997</v>
      </c>
      <c r="C12" s="42">
        <v>27.970500000000001</v>
      </c>
      <c r="D12" s="42">
        <v>4.2751000000000001</v>
      </c>
      <c r="E12" s="42">
        <f>B12+C12+H12-D12</f>
        <v>57.234149999999993</v>
      </c>
      <c r="F12" s="43">
        <f>B12/E12</f>
        <v>0.57937437701092798</v>
      </c>
      <c r="G12" s="42">
        <f>E12/I12*1000000</f>
        <v>5.4355468102643556</v>
      </c>
      <c r="H12" s="44">
        <f>H9/4</f>
        <v>0.37874999999999998</v>
      </c>
      <c r="I12" s="150">
        <v>10529603</v>
      </c>
    </row>
    <row r="13" spans="1:15" ht="15.5" x14ac:dyDescent="0.35">
      <c r="A13" s="41" t="s">
        <v>149</v>
      </c>
      <c r="B13" s="42">
        <v>34.51</v>
      </c>
      <c r="C13" s="42">
        <v>28.572299999999998</v>
      </c>
      <c r="D13" s="42">
        <v>3.3835999999999999</v>
      </c>
      <c r="E13" s="42">
        <f>B13+C13+H13-D13</f>
        <v>60.077449999999992</v>
      </c>
      <c r="F13" s="43">
        <f>B13/E13</f>
        <v>0.57442517949746541</v>
      </c>
      <c r="G13" s="42">
        <f>E13/I13*1000000</f>
        <v>5.6949209964430345</v>
      </c>
      <c r="H13" s="44">
        <f>H9/4</f>
        <v>0.37874999999999998</v>
      </c>
      <c r="I13" s="151">
        <v>10549303.5</v>
      </c>
    </row>
    <row r="14" spans="1:15" ht="16" thickBot="1" x14ac:dyDescent="0.35">
      <c r="A14" s="45" t="s">
        <v>150</v>
      </c>
      <c r="B14" s="46">
        <f>SUM(B13-B12)/B12</f>
        <v>4.071170084439088E-2</v>
      </c>
      <c r="C14" s="46">
        <f t="shared" ref="C14:F14" si="3">SUM(C13-C12)/C12</f>
        <v>2.1515525285568625E-2</v>
      </c>
      <c r="D14" s="46">
        <f t="shared" si="3"/>
        <v>-0.20853313372786605</v>
      </c>
      <c r="E14" s="46">
        <f t="shared" si="3"/>
        <v>4.9678382574040142E-2</v>
      </c>
      <c r="F14" s="46">
        <f t="shared" si="3"/>
        <v>-8.5423134157160286E-3</v>
      </c>
      <c r="G14" s="46">
        <f>SUM(G13-G12)/G12</f>
        <v>4.7718140461762364E-2</v>
      </c>
      <c r="H14" s="47">
        <f>SUM(H13-H12)/H12</f>
        <v>0</v>
      </c>
      <c r="I14" s="46">
        <f>SUM(I13-I12)/I12</f>
        <v>1.8709632262488909E-3</v>
      </c>
    </row>
    <row r="15" spans="1:15" ht="15.5" x14ac:dyDescent="0.35">
      <c r="A15" s="48" t="s">
        <v>41</v>
      </c>
      <c r="B15" s="49">
        <v>65.81</v>
      </c>
      <c r="C15" s="50">
        <v>58.822899999999997</v>
      </c>
      <c r="D15" s="50">
        <v>8.0111000000000008</v>
      </c>
      <c r="E15" s="51">
        <f>B15+C15+H15-D15</f>
        <v>117.35730000000001</v>
      </c>
      <c r="F15" s="52">
        <f>B15/E15</f>
        <v>0.56076613896195637</v>
      </c>
      <c r="G15" s="49">
        <f>E15/I15*1000000</f>
        <v>11.139184349199823</v>
      </c>
      <c r="H15" s="53">
        <f>H10/2</f>
        <v>0.73550000000000004</v>
      </c>
      <c r="I15" s="153">
        <v>10535538</v>
      </c>
    </row>
    <row r="16" spans="1:15" ht="15.5" x14ac:dyDescent="0.35">
      <c r="A16" s="48" t="s">
        <v>153</v>
      </c>
      <c r="B16" s="50">
        <v>67.02</v>
      </c>
      <c r="C16" s="54">
        <v>58.260899999999999</v>
      </c>
      <c r="D16" s="50">
        <v>6.7114000000000003</v>
      </c>
      <c r="E16" s="51">
        <f>B16+C16+H16-D16</f>
        <v>119.30500000000001</v>
      </c>
      <c r="F16" s="52">
        <f>B16/E16</f>
        <v>0.56175348895687516</v>
      </c>
      <c r="G16" s="55">
        <f>E16/I16*1000000</f>
        <v>11.307016415716076</v>
      </c>
      <c r="H16" s="56">
        <f>H15</f>
        <v>0.73550000000000004</v>
      </c>
      <c r="I16" s="154">
        <v>10551413</v>
      </c>
    </row>
    <row r="17" spans="1:9" ht="18.75" customHeight="1" thickBot="1" x14ac:dyDescent="0.35">
      <c r="A17" s="57" t="s">
        <v>154</v>
      </c>
      <c r="B17" s="58">
        <f>SUM(B16-B15)/B15</f>
        <v>1.8386263485792337E-2</v>
      </c>
      <c r="C17" s="58">
        <f t="shared" ref="C17:F17" si="4">SUM(C16-C15)/C15</f>
        <v>-9.5541022288938085E-3</v>
      </c>
      <c r="D17" s="58">
        <f t="shared" si="4"/>
        <v>-0.16223739561358619</v>
      </c>
      <c r="E17" s="58">
        <f t="shared" si="4"/>
        <v>1.6596325920926924E-2</v>
      </c>
      <c r="F17" s="58">
        <f t="shared" si="4"/>
        <v>1.7607161458544642E-3</v>
      </c>
      <c r="G17" s="58">
        <f>SUM(G16-G15)/G15</f>
        <v>1.5066818292517874E-2</v>
      </c>
      <c r="H17" s="59">
        <f>SUM(H16-H15)/H15</f>
        <v>0</v>
      </c>
      <c r="I17" s="155">
        <f>SUM(I16-I15)/I15</f>
        <v>1.506804873182556E-3</v>
      </c>
    </row>
    <row r="18" spans="1:9" ht="15.5" x14ac:dyDescent="0.35">
      <c r="A18" s="60" t="s">
        <v>43</v>
      </c>
      <c r="B18" s="61">
        <v>101.65</v>
      </c>
      <c r="C18" s="62">
        <v>87.484899999999996</v>
      </c>
      <c r="D18" s="62">
        <v>12.4231</v>
      </c>
      <c r="E18" s="63">
        <f>B18+C18+H18-D18</f>
        <v>177.81505000000001</v>
      </c>
      <c r="F18" s="64">
        <f>B18/E18</f>
        <v>0.57166139761510626</v>
      </c>
      <c r="G18" s="65">
        <f>E18/I18*1000000</f>
        <v>16.865528052169825</v>
      </c>
      <c r="H18" s="66">
        <f>H10/4*3</f>
        <v>1.1032500000000001</v>
      </c>
      <c r="I18" s="156">
        <v>10543106</v>
      </c>
    </row>
    <row r="19" spans="1:9" ht="15.5" x14ac:dyDescent="0.35">
      <c r="A19" s="60" t="s">
        <v>155</v>
      </c>
      <c r="B19" s="67">
        <v>102.41</v>
      </c>
      <c r="C19" s="68">
        <v>88.848200000000006</v>
      </c>
      <c r="D19" s="62">
        <v>10.241099999999999</v>
      </c>
      <c r="E19" s="63">
        <f>B19+C19+H19-D19</f>
        <v>182.12035</v>
      </c>
      <c r="F19" s="64">
        <f>B19/E19</f>
        <v>0.56232046556027371</v>
      </c>
      <c r="G19" s="65">
        <f>E19/I19*1000000</f>
        <v>17.237174528517521</v>
      </c>
      <c r="H19" s="66">
        <f>H18</f>
        <v>1.1032500000000001</v>
      </c>
      <c r="I19" s="157">
        <v>10565557</v>
      </c>
    </row>
    <row r="20" spans="1:9" ht="18.75" customHeight="1" thickBot="1" x14ac:dyDescent="0.35">
      <c r="A20" s="69" t="s">
        <v>156</v>
      </c>
      <c r="B20" s="70">
        <f>SUM(B19-B18)/B18</f>
        <v>7.4766355140186017E-3</v>
      </c>
      <c r="C20" s="70">
        <f t="shared" ref="C20:F20" si="5">SUM(C19-C18)/C18</f>
        <v>1.5583260654124421E-2</v>
      </c>
      <c r="D20" s="70">
        <f t="shared" si="5"/>
        <v>-0.17564054060580694</v>
      </c>
      <c r="E20" s="70">
        <f t="shared" si="5"/>
        <v>2.4212236253342942E-2</v>
      </c>
      <c r="F20" s="70">
        <f t="shared" si="5"/>
        <v>-1.6339973441973958E-2</v>
      </c>
      <c r="G20" s="70">
        <f>SUM(G19-G18)/G18</f>
        <v>2.2035863638427952E-2</v>
      </c>
      <c r="H20" s="71">
        <f>SUM(H19-H18)/H18</f>
        <v>0</v>
      </c>
      <c r="I20" s="158">
        <f>SUM(I19-I18)/I18</f>
        <v>2.1294483807712834E-3</v>
      </c>
    </row>
    <row r="21" spans="1:9" ht="15.5" x14ac:dyDescent="0.35">
      <c r="A21" s="72"/>
      <c r="B21" s="73"/>
      <c r="C21" s="73"/>
      <c r="D21" s="74"/>
      <c r="E21" s="73"/>
      <c r="F21" s="75"/>
      <c r="G21" s="73"/>
      <c r="H21" s="76"/>
      <c r="I21" s="159"/>
    </row>
    <row r="22" spans="1:9" ht="15.5" x14ac:dyDescent="0.35">
      <c r="A22" s="77"/>
      <c r="B22" s="78"/>
      <c r="C22" s="78"/>
      <c r="D22" s="79"/>
      <c r="E22" s="73"/>
      <c r="F22" s="75"/>
      <c r="G22" s="73"/>
      <c r="H22" s="76"/>
      <c r="I22" s="160"/>
    </row>
    <row r="23" spans="1:9" ht="16" thickBot="1" x14ac:dyDescent="0.4">
      <c r="A23" s="80"/>
      <c r="B23" s="146"/>
      <c r="C23" s="146"/>
      <c r="D23" s="146"/>
      <c r="E23" s="146"/>
      <c r="F23" s="146"/>
      <c r="G23" s="146"/>
      <c r="H23" s="147"/>
      <c r="I23" s="161"/>
    </row>
    <row r="24" spans="1:9" ht="14.5" x14ac:dyDescent="0.3">
      <c r="A24" s="138" t="s">
        <v>8</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F1D126CC-00D5-4519-9D77-06CEDBB184E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1E7E4F79-ACDB-4E21-B16C-1DCD62301D8F}">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32BCEE81-5316-4EB5-BF83-1309CC28A87D}">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CD5C4961-6366-49A4-83DA-5E896E87000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89696865-614F-4CD0-8BC4-49C0ED22251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zoomScaleNormal="100" workbookViewId="0">
      <selection activeCell="H30" sqref="H30"/>
    </sheetView>
  </sheetViews>
  <sheetFormatPr defaultColWidth="8.33203125" defaultRowHeight="14" x14ac:dyDescent="0.3"/>
  <cols>
    <col min="1" max="1" width="24" style="117" customWidth="1"/>
    <col min="2" max="2" width="12.58203125" style="99" customWidth="1"/>
    <col min="3" max="3" width="12.58203125" style="100" customWidth="1"/>
    <col min="4" max="4" width="12.83203125" style="99" customWidth="1"/>
    <col min="5" max="5" width="12.58203125" style="99" customWidth="1"/>
    <col min="6" max="6" width="12.33203125" style="99" customWidth="1"/>
    <col min="7" max="7" width="12.58203125" style="99" customWidth="1"/>
    <col min="8" max="8" width="12.58203125" style="100" customWidth="1"/>
    <col min="9" max="9" width="15.75" style="100" customWidth="1"/>
    <col min="10" max="16384" width="8.33203125" style="100"/>
  </cols>
  <sheetData>
    <row r="1" spans="1:8" ht="18" x14ac:dyDescent="0.4">
      <c r="A1" s="98" t="s">
        <v>11</v>
      </c>
    </row>
    <row r="2" spans="1:8" x14ac:dyDescent="0.3">
      <c r="A2" s="101"/>
    </row>
    <row r="3" spans="1:8" s="103" customFormat="1" ht="15.5" x14ac:dyDescent="0.35">
      <c r="A3" s="102" t="s">
        <v>16</v>
      </c>
      <c r="B3" s="102" t="s">
        <v>12</v>
      </c>
      <c r="C3" s="102" t="s">
        <v>32</v>
      </c>
      <c r="D3" s="102" t="s">
        <v>13</v>
      </c>
      <c r="E3" s="102" t="s">
        <v>15</v>
      </c>
      <c r="F3" s="102" t="s">
        <v>35</v>
      </c>
      <c r="G3" s="102" t="s">
        <v>14</v>
      </c>
    </row>
    <row r="4" spans="1:8" s="103" customFormat="1" ht="15.5" x14ac:dyDescent="0.35">
      <c r="A4" s="104">
        <v>2022</v>
      </c>
      <c r="B4" s="104"/>
      <c r="C4" s="104"/>
      <c r="D4" s="104"/>
      <c r="E4" s="104"/>
      <c r="F4" s="104"/>
      <c r="G4" s="104"/>
    </row>
    <row r="5" spans="1:8" s="103" customFormat="1" ht="15.5" x14ac:dyDescent="0.35">
      <c r="A5" s="105" t="s">
        <v>20</v>
      </c>
      <c r="B5" s="106">
        <v>8697</v>
      </c>
      <c r="C5" s="106">
        <v>2019</v>
      </c>
      <c r="D5" s="106">
        <v>1109</v>
      </c>
      <c r="E5" s="106">
        <v>1689</v>
      </c>
      <c r="F5" s="106">
        <v>2495</v>
      </c>
      <c r="G5" s="106">
        <f>SUM(Importperland[[#This Row],[Totalt]]-Importperland[[#This Row],[Irland]]-Importperland[[#This Row],[Tyskland]]-E5-F5)</f>
        <v>1385</v>
      </c>
    </row>
    <row r="6" spans="1:8" s="103" customFormat="1" ht="15.5" x14ac:dyDescent="0.35">
      <c r="A6" s="105" t="s">
        <v>21</v>
      </c>
      <c r="B6" s="106">
        <v>95145.71428571429</v>
      </c>
      <c r="C6" s="106">
        <v>30165.714285714286</v>
      </c>
      <c r="D6" s="106">
        <v>11087.142857142857</v>
      </c>
      <c r="E6" s="106">
        <v>11237.142857142857</v>
      </c>
      <c r="F6" s="106">
        <v>13985.714285714286</v>
      </c>
      <c r="G6" s="106">
        <f>SUM(Importperland[[#This Row],[Totalt]]-Importperland[[#This Row],[Irland]]-Importperland[[#This Row],[Tyskland]]-E6-F6)</f>
        <v>28670.000000000004</v>
      </c>
    </row>
    <row r="7" spans="1:8" s="103" customFormat="1" ht="15.5" x14ac:dyDescent="0.35">
      <c r="A7" s="105" t="s">
        <v>26</v>
      </c>
      <c r="B7" s="106">
        <v>9425.4</v>
      </c>
      <c r="C7" s="106">
        <v>112.8</v>
      </c>
      <c r="D7" s="106">
        <v>1828.8</v>
      </c>
      <c r="E7" s="106">
        <v>3239.4</v>
      </c>
      <c r="F7" s="106">
        <v>131.4</v>
      </c>
      <c r="G7" s="106">
        <f>SUM(Importperland[[#This Row],[Totalt]]-Importperland[[#This Row],[Irland]]-Importperland[[#This Row],[Tyskland]]-E7-F7)</f>
        <v>4113</v>
      </c>
    </row>
    <row r="8" spans="1:8" s="103" customFormat="1" ht="15.5" x14ac:dyDescent="0.35">
      <c r="A8" s="105" t="s">
        <v>22</v>
      </c>
      <c r="B8" s="106">
        <v>9394.2857142857156</v>
      </c>
      <c r="C8" s="106">
        <v>3162.2857142857147</v>
      </c>
      <c r="D8" s="106">
        <v>1352.0000000000002</v>
      </c>
      <c r="E8" s="106">
        <v>822.857142857143</v>
      </c>
      <c r="F8" s="106">
        <v>84.571428571428584</v>
      </c>
      <c r="G8" s="106">
        <f>SUM(Importperland[[#This Row],[Totalt]]-Importperland[[#This Row],[Irland]]-Importperland[[#This Row],[Tyskland]]-E8-F8)</f>
        <v>3972.5714285714294</v>
      </c>
    </row>
    <row r="9" spans="1:8" s="103" customFormat="1" ht="15.5" x14ac:dyDescent="0.35">
      <c r="A9" s="107" t="s">
        <v>53</v>
      </c>
      <c r="B9" s="104"/>
      <c r="C9" s="104"/>
      <c r="D9" s="104"/>
      <c r="E9" s="104"/>
      <c r="F9" s="104"/>
      <c r="G9" s="104"/>
    </row>
    <row r="10" spans="1:8" ht="15.5" x14ac:dyDescent="0.35">
      <c r="A10" s="108" t="s">
        <v>20</v>
      </c>
      <c r="B10" s="109">
        <v>8413</v>
      </c>
      <c r="C10" s="109">
        <v>1575</v>
      </c>
      <c r="D10" s="109">
        <v>1796</v>
      </c>
      <c r="E10" s="109">
        <v>1900</v>
      </c>
      <c r="F10" s="109">
        <v>2098</v>
      </c>
      <c r="G10" s="109">
        <f>SUM(Importperland[[#This Row],[Totalt]]-Importperland[[#This Row],[Irland]]-Importperland[[#This Row],[Tyskland]]-E10-F10)</f>
        <v>1044</v>
      </c>
      <c r="H10" s="110"/>
    </row>
    <row r="11" spans="1:8" ht="15.5" x14ac:dyDescent="0.35">
      <c r="A11" s="108" t="s">
        <v>21</v>
      </c>
      <c r="B11" s="109">
        <v>90094.28571428571</v>
      </c>
      <c r="C11" s="109">
        <v>29211.428571428572</v>
      </c>
      <c r="D11" s="109">
        <v>9077.1428571428569</v>
      </c>
      <c r="E11" s="109">
        <v>11691.428571428572</v>
      </c>
      <c r="F11" s="109">
        <v>13462.857142857143</v>
      </c>
      <c r="G11" s="109">
        <f>SUM(Importperland[[#This Row],[Totalt]]-Importperland[[#This Row],[Irland]]-Importperland[[#This Row],[Tyskland]]-E11-F11)</f>
        <v>26651.428571428565</v>
      </c>
      <c r="H11" s="110"/>
    </row>
    <row r="12" spans="1:8" ht="15.5" x14ac:dyDescent="0.35">
      <c r="A12" s="108" t="s">
        <v>26</v>
      </c>
      <c r="B12" s="109">
        <v>8448</v>
      </c>
      <c r="C12" s="109">
        <v>111</v>
      </c>
      <c r="D12" s="109">
        <v>1740.6</v>
      </c>
      <c r="E12" s="109">
        <v>2799.6</v>
      </c>
      <c r="F12" s="109">
        <v>234</v>
      </c>
      <c r="G12" s="109">
        <f>SUM(Importperland[[#This Row],[Totalt]]-Importperland[[#This Row],[Irland]]-Importperland[[#This Row],[Tyskland]]-E12-F12)</f>
        <v>3562.7999999999997</v>
      </c>
      <c r="H12" s="110"/>
    </row>
    <row r="13" spans="1:8" ht="15.5" x14ac:dyDescent="0.35">
      <c r="A13" s="108" t="s">
        <v>22</v>
      </c>
      <c r="B13" s="109">
        <v>9298.2857142857156</v>
      </c>
      <c r="C13" s="109">
        <v>2969.1428571428573</v>
      </c>
      <c r="D13" s="109">
        <v>1177.1428571428573</v>
      </c>
      <c r="E13" s="109">
        <v>1058.2857142857144</v>
      </c>
      <c r="F13" s="109">
        <v>114.28571428571431</v>
      </c>
      <c r="G13" s="109">
        <f>SUM(Importperland[[#This Row],[Totalt]]-Importperland[[#This Row],[Irland]]-Importperland[[#This Row],[Tyskland]]-E13-F13)</f>
        <v>3979.4285714285729</v>
      </c>
      <c r="H13" s="110"/>
    </row>
    <row r="14" spans="1:8" s="113" customFormat="1" ht="15.5" x14ac:dyDescent="0.35">
      <c r="A14" s="111" t="s">
        <v>34</v>
      </c>
      <c r="B14" s="112">
        <f>SUM(B5:B8)</f>
        <v>122662.39999999999</v>
      </c>
      <c r="C14" s="112">
        <f>SUM(C5:C8)</f>
        <v>35459.800000000003</v>
      </c>
      <c r="D14" s="112">
        <f>SUM(D5:D8)</f>
        <v>15376.942857142856</v>
      </c>
      <c r="E14" s="112">
        <f>SUM(E5:E8)</f>
        <v>16988.399999999998</v>
      </c>
      <c r="F14" s="112">
        <f>SUM(F5:F8)</f>
        <v>16696.685714285715</v>
      </c>
      <c r="G14" s="112">
        <f>SUM(B14-C14-D14-E14-F14)</f>
        <v>38140.57142857142</v>
      </c>
      <c r="H14" s="110"/>
    </row>
    <row r="15" spans="1:8" s="113" customFormat="1" ht="15.5" x14ac:dyDescent="0.35">
      <c r="A15" s="111" t="s">
        <v>54</v>
      </c>
      <c r="B15" s="112">
        <f>SUM(B10:B13)</f>
        <v>116253.57142857142</v>
      </c>
      <c r="C15" s="112">
        <f>SUM(C10:C13)</f>
        <v>33866.571428571428</v>
      </c>
      <c r="D15" s="112">
        <f>SUM(D10:D13)</f>
        <v>13790.885714285714</v>
      </c>
      <c r="E15" s="112">
        <f>SUM(E10:E13)</f>
        <v>17449.314285714285</v>
      </c>
      <c r="F15" s="112">
        <f>SUM(F10:F13)</f>
        <v>15909.142857142857</v>
      </c>
      <c r="G15" s="112">
        <f>SUM(B15-C15-D15-E15-F15)</f>
        <v>35237.657142857148</v>
      </c>
      <c r="H15" s="110"/>
    </row>
    <row r="16" spans="1:8" ht="18" customHeight="1" x14ac:dyDescent="0.3">
      <c r="A16" s="123" t="s">
        <v>17</v>
      </c>
      <c r="B16" s="122">
        <f>SUM(B15-B14)/B14</f>
        <v>-5.2247702404555708E-2</v>
      </c>
      <c r="C16" s="122">
        <f t="shared" ref="C16:G16" si="0">SUM(C15-C14)/C14</f>
        <v>-4.4930557178229295E-2</v>
      </c>
      <c r="D16" s="122">
        <f t="shared" si="0"/>
        <v>-0.10314515424763974</v>
      </c>
      <c r="E16" s="122">
        <f t="shared" si="0"/>
        <v>2.7131118040209026E-2</v>
      </c>
      <c r="F16" s="122">
        <f t="shared" si="0"/>
        <v>-4.7167615814259184E-2</v>
      </c>
      <c r="G16" s="122">
        <f t="shared" si="0"/>
        <v>-7.6110927995684807E-2</v>
      </c>
    </row>
    <row r="17" spans="1:8" ht="16.5" customHeight="1" x14ac:dyDescent="0.3">
      <c r="A17" s="115"/>
      <c r="B17" s="116"/>
      <c r="C17" s="116"/>
      <c r="D17" s="116"/>
      <c r="E17" s="116"/>
      <c r="F17" s="116"/>
      <c r="G17" s="116"/>
      <c r="H17" s="116"/>
    </row>
    <row r="18" spans="1:8" ht="15" customHeight="1" x14ac:dyDescent="0.3"/>
    <row r="19" spans="1:8" ht="18" x14ac:dyDescent="0.4">
      <c r="A19" s="98" t="s">
        <v>37</v>
      </c>
    </row>
    <row r="20" spans="1:8" x14ac:dyDescent="0.3">
      <c r="A20" s="101"/>
    </row>
    <row r="21" spans="1:8" ht="15.5" x14ac:dyDescent="0.35">
      <c r="A21" s="102" t="s">
        <v>16</v>
      </c>
      <c r="B21" s="102" t="s">
        <v>12</v>
      </c>
      <c r="C21" s="102" t="s">
        <v>19</v>
      </c>
      <c r="D21" s="102" t="s">
        <v>36</v>
      </c>
      <c r="E21" s="102" t="s">
        <v>15</v>
      </c>
      <c r="F21" s="102" t="s">
        <v>27</v>
      </c>
      <c r="G21" s="102" t="s">
        <v>14</v>
      </c>
    </row>
    <row r="22" spans="1:8" ht="15.5" x14ac:dyDescent="0.35">
      <c r="A22" s="104">
        <v>2022</v>
      </c>
      <c r="B22" s="104"/>
      <c r="C22" s="104"/>
      <c r="D22" s="104"/>
      <c r="E22" s="104"/>
      <c r="F22" s="104"/>
      <c r="G22" s="104"/>
    </row>
    <row r="23" spans="1:8" ht="15.5" x14ac:dyDescent="0.35">
      <c r="A23" s="118" t="s">
        <v>20</v>
      </c>
      <c r="B23" s="119">
        <v>33</v>
      </c>
      <c r="C23" s="119">
        <v>0</v>
      </c>
      <c r="D23" s="119">
        <v>0</v>
      </c>
      <c r="E23" s="119">
        <v>9</v>
      </c>
      <c r="F23" s="119">
        <v>23</v>
      </c>
      <c r="G23" s="119">
        <f>SUM(Exportperland[[#This Row],[Totalt]]-Exportperland[[#This Row],[Storbritannien]]-Exportperland[[#This Row],[Belgien]]-E23-F23)</f>
        <v>1</v>
      </c>
    </row>
    <row r="24" spans="1:8" ht="15.5" x14ac:dyDescent="0.35">
      <c r="A24" s="118" t="s">
        <v>21</v>
      </c>
      <c r="B24" s="119">
        <v>2084.2857142857142</v>
      </c>
      <c r="C24" s="119">
        <v>0</v>
      </c>
      <c r="D24" s="119">
        <v>2.8571428571428572</v>
      </c>
      <c r="E24" s="119">
        <v>518.57142857142856</v>
      </c>
      <c r="F24" s="119">
        <v>528.57142857142856</v>
      </c>
      <c r="G24" s="119">
        <f>SUM(Exportperland[[#This Row],[Totalt]]-Exportperland[[#This Row],[Storbritannien]]-Exportperland[[#This Row],[Belgien]]-E24-F24)</f>
        <v>1034.2857142857147</v>
      </c>
    </row>
    <row r="25" spans="1:8" ht="15.5" x14ac:dyDescent="0.35">
      <c r="A25" s="118" t="s">
        <v>26</v>
      </c>
      <c r="B25" s="119">
        <v>909.85714285714289</v>
      </c>
      <c r="C25" s="119">
        <v>120.64285714285715</v>
      </c>
      <c r="D25" s="119">
        <v>36.214285714285715</v>
      </c>
      <c r="E25" s="119">
        <v>202.50000000000003</v>
      </c>
      <c r="F25" s="119">
        <v>132.42857142857144</v>
      </c>
      <c r="G25" s="119">
        <f>SUM(Exportperland[[#This Row],[Totalt]]-Exportperland[[#This Row],[Storbritannien]]-Exportperland[[#This Row],[Belgien]]-E25-F25)</f>
        <v>418.07142857142867</v>
      </c>
    </row>
    <row r="26" spans="1:8" ht="15.5" x14ac:dyDescent="0.35">
      <c r="A26" s="118" t="s">
        <v>22</v>
      </c>
      <c r="B26" s="119">
        <v>13645.71428571425</v>
      </c>
      <c r="C26" s="119">
        <v>2668.5714285714216</v>
      </c>
      <c r="D26" s="119">
        <v>2115.4285714285661</v>
      </c>
      <c r="E26" s="119">
        <v>1253.7142857142824</v>
      </c>
      <c r="F26" s="119">
        <v>855.99999999999784</v>
      </c>
      <c r="G26" s="119">
        <f>SUM(Exportperland[[#This Row],[Totalt]]-Exportperland[[#This Row],[Storbritannien]]-Exportperland[[#This Row],[Belgien]]-E26-F26)</f>
        <v>6751.99999999998</v>
      </c>
    </row>
    <row r="27" spans="1:8" ht="15.5" x14ac:dyDescent="0.35">
      <c r="A27" s="107" t="s">
        <v>53</v>
      </c>
      <c r="B27" s="104"/>
      <c r="C27" s="104"/>
      <c r="D27" s="104"/>
      <c r="E27" s="104"/>
      <c r="F27" s="104"/>
      <c r="G27" s="104"/>
    </row>
    <row r="28" spans="1:8" ht="15.5" x14ac:dyDescent="0.35">
      <c r="A28" s="120" t="s">
        <v>20</v>
      </c>
      <c r="B28" s="121">
        <v>48</v>
      </c>
      <c r="C28" s="121">
        <v>0</v>
      </c>
      <c r="D28" s="121">
        <v>0</v>
      </c>
      <c r="E28" s="121">
        <v>20</v>
      </c>
      <c r="F28" s="121">
        <v>26</v>
      </c>
      <c r="G28" s="124">
        <f>SUM(Exportperland[[#This Row],[Totalt]]-Exportperland[[#This Row],[Storbritannien]]-Exportperland[[#This Row],[Belgien]]-E28-F28)</f>
        <v>2</v>
      </c>
    </row>
    <row r="29" spans="1:8" ht="15.5" x14ac:dyDescent="0.35">
      <c r="A29" s="120" t="s">
        <v>21</v>
      </c>
      <c r="B29" s="121">
        <v>2150</v>
      </c>
      <c r="C29" s="121">
        <v>0</v>
      </c>
      <c r="D29" s="121">
        <v>1.4285714285714286</v>
      </c>
      <c r="E29" s="121">
        <v>600</v>
      </c>
      <c r="F29" s="121">
        <v>507.14285714285717</v>
      </c>
      <c r="G29" s="124">
        <f>SUM(Exportperland[[#This Row],[Totalt]]-Exportperland[[#This Row],[Storbritannien]]-Exportperland[[#This Row],[Belgien]]-E29-F29)</f>
        <v>1041.4285714285713</v>
      </c>
    </row>
    <row r="30" spans="1:8" ht="15.5" x14ac:dyDescent="0.35">
      <c r="A30" s="120" t="s">
        <v>26</v>
      </c>
      <c r="B30" s="121">
        <v>781.71428571428578</v>
      </c>
      <c r="C30" s="121">
        <v>127.92857142857144</v>
      </c>
      <c r="D30" s="121">
        <v>19.285714285714288</v>
      </c>
      <c r="E30" s="121">
        <v>109.92857142857143</v>
      </c>
      <c r="F30" s="121">
        <v>112.92857142857143</v>
      </c>
      <c r="G30" s="124">
        <f>SUM(Exportperland[[#This Row],[Totalt]]-Exportperland[[#This Row],[Storbritannien]]-Exportperland[[#This Row],[Belgien]]-E30-F30)</f>
        <v>411.64285714285711</v>
      </c>
    </row>
    <row r="31" spans="1:8" ht="15.5" x14ac:dyDescent="0.35">
      <c r="A31" s="120" t="s">
        <v>22</v>
      </c>
      <c r="B31" s="121">
        <v>13158.857142857109</v>
      </c>
      <c r="C31" s="121">
        <v>2751.9999999999927</v>
      </c>
      <c r="D31" s="121">
        <v>2399.9999999999936</v>
      </c>
      <c r="E31" s="121">
        <v>1241.1428571428539</v>
      </c>
      <c r="F31" s="121">
        <v>889.14285714285484</v>
      </c>
      <c r="G31" s="124">
        <f>SUM(Exportperland[[#This Row],[Totalt]]-Exportperland[[#This Row],[Storbritannien]]-Exportperland[[#This Row],[Belgien]]-E31-F31)</f>
        <v>5876.571428571413</v>
      </c>
    </row>
    <row r="32" spans="1:8" ht="15.5" x14ac:dyDescent="0.35">
      <c r="A32" s="111" t="s">
        <v>34</v>
      </c>
      <c r="B32" s="112">
        <f>SUM(B23:B26)</f>
        <v>16672.857142857109</v>
      </c>
      <c r="C32" s="112">
        <f>SUM(C23:C26)</f>
        <v>2789.214285714279</v>
      </c>
      <c r="D32" s="112">
        <f>SUM(D23:D26)</f>
        <v>2154.4999999999945</v>
      </c>
      <c r="E32" s="112">
        <f>SUM(E23:E26)</f>
        <v>1983.785714285711</v>
      </c>
      <c r="F32" s="112">
        <f>SUM(F23:F26)</f>
        <v>1539.9999999999977</v>
      </c>
      <c r="G32" s="112">
        <f>SUM(B32-C32-D32-E32-F32)</f>
        <v>8205.3571428571249</v>
      </c>
    </row>
    <row r="33" spans="1:7" ht="15.5" x14ac:dyDescent="0.35">
      <c r="A33" s="111" t="s">
        <v>54</v>
      </c>
      <c r="B33" s="112">
        <f>SUM(B28:B31)</f>
        <v>16138.571428571395</v>
      </c>
      <c r="C33" s="112">
        <f>SUM(C28:C31)</f>
        <v>2879.9285714285643</v>
      </c>
      <c r="D33" s="112">
        <f>SUM(D28:D31)</f>
        <v>2420.7142857142794</v>
      </c>
      <c r="E33" s="112">
        <f>SUM(E28:E31)</f>
        <v>1971.0714285714253</v>
      </c>
      <c r="F33" s="112">
        <f>SUM(F28:F31)</f>
        <v>1535.2142857142835</v>
      </c>
      <c r="G33" s="112">
        <f>SUM(B33-C33-D33-E33-F33)</f>
        <v>7331.6428571428414</v>
      </c>
    </row>
    <row r="34" spans="1:7" ht="20.5" customHeight="1" x14ac:dyDescent="0.3">
      <c r="A34" s="123" t="s">
        <v>17</v>
      </c>
      <c r="B34" s="114">
        <f>SUM(B33-B32)/B32</f>
        <v>-3.2045240339302582E-2</v>
      </c>
      <c r="C34" s="114">
        <f t="shared" ref="C34" si="1">SUM(C33-C32)/C32</f>
        <v>3.2523240031754913E-2</v>
      </c>
      <c r="D34" s="114">
        <f t="shared" ref="D34" si="2">SUM(D33-D32)/D32</f>
        <v>0.12356197990916015</v>
      </c>
      <c r="E34" s="114">
        <f t="shared" ref="E34:G34" si="3">SUM(E33-E32)/E32</f>
        <v>-6.4091023656069274E-3</v>
      </c>
      <c r="F34" s="114">
        <f t="shared" si="3"/>
        <v>-3.1076066790352128E-3</v>
      </c>
      <c r="G34" s="114">
        <f t="shared" si="3"/>
        <v>-0.10648095756256797</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07669F90-A104-4AA5-9AA1-DC9F1C3FFE4B}">
            <x14:iconSet iconSet="3Triangles">
              <x14:cfvo type="percent">
                <xm:f>0</xm:f>
              </x14:cfvo>
              <x14:cfvo type="num">
                <xm:f>0</xm:f>
              </x14:cfvo>
              <x14:cfvo type="num" gte="0">
                <xm:f>0</xm:f>
              </x14:cfvo>
            </x14:iconSet>
          </x14:cfRule>
          <xm:sqref>B17:H17 B16:G16</xm:sqref>
        </x14:conditionalFormatting>
        <x14:conditionalFormatting xmlns:xm="http://schemas.microsoft.com/office/excel/2006/main">
          <x14:cfRule type="iconSet" priority="1" id="{AA6F14C6-2B48-4BF3-B858-75D731A9CD12}">
            <x14:iconSet iconSet="3Triangles">
              <x14:cfvo type="percent">
                <xm:f>0</xm:f>
              </x14:cfvo>
              <x14:cfvo type="num">
                <xm:f>0</xm:f>
              </x14:cfvo>
              <x14:cfvo type="num" gte="0">
                <xm:f>0</xm:f>
              </x14:cfvo>
            </x14:iconSet>
          </x14:cfRule>
          <xm:sqref>B34:G34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4:F39"/>
  <sheetViews>
    <sheetView topLeftCell="A4" zoomScaleNormal="100" workbookViewId="0">
      <selection activeCell="E35" sqref="E35"/>
    </sheetView>
  </sheetViews>
  <sheetFormatPr defaultRowHeight="14" x14ac:dyDescent="0.3"/>
  <cols>
    <col min="1" max="1" width="22.33203125" customWidth="1"/>
  </cols>
  <sheetData>
    <row r="14" spans="1:6" ht="14.5" x14ac:dyDescent="0.35">
      <c r="A14" s="2"/>
      <c r="B14" s="125"/>
      <c r="C14" s="125"/>
      <c r="D14" s="125"/>
      <c r="E14" s="125"/>
      <c r="F14" s="125"/>
    </row>
    <row r="15" spans="1:6" x14ac:dyDescent="0.3">
      <c r="A15" s="82" t="s">
        <v>144</v>
      </c>
      <c r="B15" s="83" t="s">
        <v>24</v>
      </c>
      <c r="C15" s="83" t="s">
        <v>25</v>
      </c>
      <c r="D15" s="83" t="s">
        <v>18</v>
      </c>
      <c r="E15" s="83" t="s">
        <v>33</v>
      </c>
      <c r="F15" s="83" t="s">
        <v>53</v>
      </c>
    </row>
    <row r="16" spans="1:6" x14ac:dyDescent="0.3">
      <c r="A16" s="84" t="s">
        <v>20</v>
      </c>
      <c r="B16" s="126">
        <v>9271</v>
      </c>
      <c r="C16" s="126">
        <v>7995</v>
      </c>
      <c r="D16" s="126">
        <v>9017</v>
      </c>
      <c r="E16" s="126">
        <v>8697</v>
      </c>
      <c r="F16" s="126">
        <v>8413</v>
      </c>
    </row>
    <row r="17" spans="1:6" x14ac:dyDescent="0.3">
      <c r="A17" s="84" t="s">
        <v>21</v>
      </c>
      <c r="B17" s="126">
        <v>96220</v>
      </c>
      <c r="C17" s="126">
        <v>83657.142857142855</v>
      </c>
      <c r="D17" s="126">
        <v>88658.571428571435</v>
      </c>
      <c r="E17" s="126">
        <v>95145.71428571429</v>
      </c>
      <c r="F17" s="126">
        <v>90094.28571428571</v>
      </c>
    </row>
    <row r="18" spans="1:6" x14ac:dyDescent="0.3">
      <c r="A18" s="84" t="s">
        <v>26</v>
      </c>
      <c r="B18" s="126">
        <v>10418.4</v>
      </c>
      <c r="C18" s="126">
        <v>9189</v>
      </c>
      <c r="D18" s="126">
        <v>9086.4</v>
      </c>
      <c r="E18" s="126">
        <v>9425.4</v>
      </c>
      <c r="F18" s="126">
        <v>8448</v>
      </c>
    </row>
    <row r="19" spans="1:6" x14ac:dyDescent="0.3">
      <c r="A19" s="84" t="s">
        <v>22</v>
      </c>
      <c r="B19" s="126">
        <v>9286.8571428571449</v>
      </c>
      <c r="C19" s="126">
        <v>7561.1428571428578</v>
      </c>
      <c r="D19" s="126">
        <v>7740.5714285714084</v>
      </c>
      <c r="E19" s="126">
        <v>9394.2857142856901</v>
      </c>
      <c r="F19" s="126">
        <v>9298.2857142856901</v>
      </c>
    </row>
    <row r="20" spans="1:6" x14ac:dyDescent="0.3">
      <c r="A20" s="85" t="s">
        <v>23</v>
      </c>
      <c r="B20" s="86">
        <f t="shared" ref="B20:F20" si="0">SUM(B16:B19)</f>
        <v>125196.25714285714</v>
      </c>
      <c r="C20" s="86">
        <f t="shared" si="0"/>
        <v>108402.28571428571</v>
      </c>
      <c r="D20" s="86">
        <f t="shared" si="0"/>
        <v>114502.54285714283</v>
      </c>
      <c r="E20" s="86">
        <f t="shared" si="0"/>
        <v>122662.39999999998</v>
      </c>
      <c r="F20" s="86">
        <f t="shared" si="0"/>
        <v>116253.57142857141</v>
      </c>
    </row>
    <row r="21" spans="1:6" x14ac:dyDescent="0.3">
      <c r="A21" s="125"/>
      <c r="B21" s="125"/>
      <c r="C21" s="125"/>
      <c r="D21" s="125"/>
      <c r="E21" s="125"/>
      <c r="F21" s="125"/>
    </row>
    <row r="22" spans="1:6" x14ac:dyDescent="0.3">
      <c r="A22" s="125"/>
      <c r="B22" s="125"/>
      <c r="C22" s="125"/>
      <c r="D22" s="125"/>
      <c r="E22" s="125"/>
      <c r="F22" s="125"/>
    </row>
    <row r="23" spans="1:6" x14ac:dyDescent="0.3">
      <c r="A23" s="125"/>
      <c r="B23" s="125"/>
      <c r="C23" s="125"/>
      <c r="D23" s="125"/>
      <c r="E23" s="125"/>
      <c r="F23" s="125"/>
    </row>
    <row r="24" spans="1:6" ht="14.5" x14ac:dyDescent="0.35">
      <c r="A24" s="2"/>
      <c r="B24" s="125"/>
      <c r="C24" s="125"/>
      <c r="D24" s="125"/>
      <c r="E24" s="125"/>
      <c r="F24" s="125"/>
    </row>
    <row r="25" spans="1:6" x14ac:dyDescent="0.3">
      <c r="A25" s="82" t="s">
        <v>143</v>
      </c>
      <c r="B25" s="83" t="s">
        <v>24</v>
      </c>
      <c r="C25" s="83" t="s">
        <v>25</v>
      </c>
      <c r="D25" s="83" t="s">
        <v>18</v>
      </c>
      <c r="E25" s="83" t="s">
        <v>33</v>
      </c>
      <c r="F25" s="83" t="s">
        <v>53</v>
      </c>
    </row>
    <row r="26" spans="1:6" x14ac:dyDescent="0.3">
      <c r="A26" s="87" t="s">
        <v>20</v>
      </c>
      <c r="B26" s="127">
        <v>6175</v>
      </c>
      <c r="C26" s="127">
        <v>7616</v>
      </c>
      <c r="D26" s="127">
        <v>5605</v>
      </c>
      <c r="E26" s="127">
        <v>33</v>
      </c>
      <c r="F26" s="127">
        <v>48</v>
      </c>
    </row>
    <row r="27" spans="1:6" x14ac:dyDescent="0.3">
      <c r="A27" s="87" t="s">
        <v>21</v>
      </c>
      <c r="B27" s="127">
        <v>1381.4285714285716</v>
      </c>
      <c r="C27" s="127">
        <v>1564.2857142857142</v>
      </c>
      <c r="D27" s="127">
        <v>2277.1428571428573</v>
      </c>
      <c r="E27" s="127">
        <v>2084.2857142857142</v>
      </c>
      <c r="F27" s="127">
        <v>2150</v>
      </c>
    </row>
    <row r="28" spans="1:6" x14ac:dyDescent="0.3">
      <c r="A28" s="87" t="s">
        <v>26</v>
      </c>
      <c r="B28" s="127">
        <v>826.50000000000011</v>
      </c>
      <c r="C28" s="127">
        <v>902.57142857142867</v>
      </c>
      <c r="D28" s="127">
        <v>989.78571428571433</v>
      </c>
      <c r="E28" s="127">
        <v>909.85714285714289</v>
      </c>
      <c r="F28" s="127">
        <v>781.71428571428578</v>
      </c>
    </row>
    <row r="29" spans="1:6" x14ac:dyDescent="0.3">
      <c r="A29" s="87" t="s">
        <v>22</v>
      </c>
      <c r="B29" s="127">
        <v>6874.2857142856965</v>
      </c>
      <c r="C29" s="127">
        <v>5558.8571428571286</v>
      </c>
      <c r="D29" s="127">
        <v>7482.2857142856947</v>
      </c>
      <c r="E29" s="127">
        <v>13645.71428571425</v>
      </c>
      <c r="F29" s="127">
        <v>13158.857142857109</v>
      </c>
    </row>
    <row r="30" spans="1:6" x14ac:dyDescent="0.3">
      <c r="A30" s="88" t="s">
        <v>23</v>
      </c>
      <c r="B30" s="89">
        <f t="shared" ref="B30:F30" si="1">SUM(B26:B29)</f>
        <v>15257.214285714268</v>
      </c>
      <c r="C30" s="89">
        <f t="shared" si="1"/>
        <v>15641.714285714272</v>
      </c>
      <c r="D30" s="89">
        <f t="shared" si="1"/>
        <v>16354.214285714264</v>
      </c>
      <c r="E30" s="89">
        <f t="shared" si="1"/>
        <v>16672.857142857109</v>
      </c>
      <c r="F30" s="89">
        <f t="shared" si="1"/>
        <v>16138.571428571395</v>
      </c>
    </row>
    <row r="35" spans="1:1" x14ac:dyDescent="0.3">
      <c r="A35" s="81"/>
    </row>
    <row r="36" spans="1:1" x14ac:dyDescent="0.3">
      <c r="A36" s="81"/>
    </row>
    <row r="37" spans="1:1" x14ac:dyDescent="0.3">
      <c r="A37" s="81"/>
    </row>
    <row r="38" spans="1:1" x14ac:dyDescent="0.3">
      <c r="A38" s="81"/>
    </row>
    <row r="39" spans="1:1" x14ac:dyDescent="0.3">
      <c r="A39" s="81"/>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83C4-EB88-463F-A391-AB895107C1F0}">
  <dimension ref="A1:AA104"/>
  <sheetViews>
    <sheetView topLeftCell="A25" zoomScaleNormal="100" workbookViewId="0">
      <selection activeCell="I39" sqref="I39"/>
    </sheetView>
  </sheetViews>
  <sheetFormatPr defaultColWidth="8.58203125" defaultRowHeight="14" x14ac:dyDescent="0.3"/>
  <cols>
    <col min="1" max="1" width="9.33203125" style="140" customWidth="1"/>
    <col min="2" max="26" width="9.83203125" style="140" customWidth="1"/>
    <col min="27" max="27" width="13.83203125" style="140" customWidth="1"/>
    <col min="28" max="28" width="8.33203125" style="140" customWidth="1"/>
    <col min="29" max="16384" width="8.58203125" style="140"/>
  </cols>
  <sheetData>
    <row r="1" spans="1:27" ht="18.5" x14ac:dyDescent="0.45">
      <c r="A1" s="139" t="s">
        <v>146</v>
      </c>
    </row>
    <row r="3" spans="1:27" s="141" customFormat="1" ht="14.5" x14ac:dyDescent="0.35">
      <c r="A3" s="141" t="s">
        <v>142</v>
      </c>
      <c r="B3" s="141" t="s">
        <v>55</v>
      </c>
      <c r="C3" s="141" t="s">
        <v>56</v>
      </c>
      <c r="D3" s="141" t="s">
        <v>57</v>
      </c>
      <c r="E3" s="141" t="s">
        <v>58</v>
      </c>
      <c r="F3" s="141" t="s">
        <v>59</v>
      </c>
      <c r="G3" s="141" t="s">
        <v>60</v>
      </c>
      <c r="H3" s="141" t="s">
        <v>61</v>
      </c>
      <c r="I3" s="141" t="s">
        <v>62</v>
      </c>
      <c r="J3" s="141" t="s">
        <v>63</v>
      </c>
      <c r="K3" s="141" t="s">
        <v>64</v>
      </c>
      <c r="L3" s="141" t="s">
        <v>65</v>
      </c>
      <c r="M3" s="141" t="s">
        <v>66</v>
      </c>
      <c r="N3" s="141" t="s">
        <v>67</v>
      </c>
      <c r="O3" s="141" t="s">
        <v>68</v>
      </c>
      <c r="P3" s="141" t="s">
        <v>69</v>
      </c>
      <c r="Q3" s="141" t="s">
        <v>70</v>
      </c>
      <c r="R3" s="141" t="s">
        <v>71</v>
      </c>
      <c r="S3" s="141" t="s">
        <v>72</v>
      </c>
      <c r="T3" s="141" t="s">
        <v>73</v>
      </c>
      <c r="U3" s="141" t="s">
        <v>74</v>
      </c>
      <c r="V3" s="141" t="s">
        <v>75</v>
      </c>
      <c r="W3" s="141" t="s">
        <v>76</v>
      </c>
      <c r="X3" s="141" t="s">
        <v>77</v>
      </c>
      <c r="Y3" s="141" t="s">
        <v>78</v>
      </c>
      <c r="Z3" s="141" t="s">
        <v>79</v>
      </c>
      <c r="AA3" s="141" t="s">
        <v>80</v>
      </c>
    </row>
    <row r="4" spans="1:27" s="143" customFormat="1" ht="14.5" x14ac:dyDescent="0.35">
      <c r="A4" s="143" t="s">
        <v>12</v>
      </c>
      <c r="B4" s="143">
        <v>535</v>
      </c>
      <c r="C4" s="143">
        <v>9</v>
      </c>
      <c r="D4" s="143">
        <v>216</v>
      </c>
      <c r="E4" s="143">
        <v>354</v>
      </c>
      <c r="F4" s="143">
        <v>4215</v>
      </c>
      <c r="G4" s="143">
        <v>37492</v>
      </c>
      <c r="H4" s="143">
        <v>48</v>
      </c>
      <c r="I4" s="143">
        <v>3</v>
      </c>
      <c r="J4" s="143">
        <v>393</v>
      </c>
      <c r="K4" s="143">
        <v>3</v>
      </c>
      <c r="L4" s="143">
        <v>2620</v>
      </c>
      <c r="M4" s="143">
        <v>968</v>
      </c>
      <c r="N4" s="143">
        <v>869</v>
      </c>
      <c r="O4" s="143">
        <v>23652</v>
      </c>
      <c r="P4" s="143">
        <v>17</v>
      </c>
      <c r="Q4" s="143">
        <v>85</v>
      </c>
      <c r="R4" s="143">
        <v>6554</v>
      </c>
      <c r="S4" s="143">
        <v>7526</v>
      </c>
      <c r="T4" s="143">
        <v>3478</v>
      </c>
      <c r="U4" s="143">
        <v>26</v>
      </c>
      <c r="V4" s="143">
        <v>0</v>
      </c>
      <c r="W4" s="143">
        <v>0</v>
      </c>
      <c r="X4" s="143">
        <v>3965</v>
      </c>
      <c r="Y4" s="143">
        <v>185</v>
      </c>
      <c r="Z4" s="143">
        <v>482</v>
      </c>
      <c r="AA4" s="143">
        <v>93695</v>
      </c>
    </row>
    <row r="5" spans="1:27" s="143" customFormat="1" ht="14.5" x14ac:dyDescent="0.35">
      <c r="A5" s="143" t="s">
        <v>32</v>
      </c>
      <c r="B5" s="143">
        <v>155</v>
      </c>
      <c r="C5" s="143">
        <v>0</v>
      </c>
      <c r="D5" s="143">
        <v>2</v>
      </c>
      <c r="E5" s="143">
        <v>7</v>
      </c>
      <c r="F5" s="143">
        <v>619</v>
      </c>
      <c r="G5" s="143">
        <v>13443</v>
      </c>
      <c r="H5" s="143">
        <v>0</v>
      </c>
      <c r="I5" s="143">
        <v>0</v>
      </c>
      <c r="J5" s="143">
        <v>205</v>
      </c>
      <c r="K5" s="143">
        <v>0</v>
      </c>
      <c r="L5" s="143">
        <v>587</v>
      </c>
      <c r="M5" s="143">
        <v>0</v>
      </c>
      <c r="N5" s="143">
        <v>6</v>
      </c>
      <c r="O5" s="143">
        <v>6999</v>
      </c>
      <c r="P5" s="143">
        <v>0</v>
      </c>
      <c r="Q5" s="143">
        <v>0</v>
      </c>
      <c r="R5" s="143">
        <v>49</v>
      </c>
      <c r="S5" s="143">
        <v>136</v>
      </c>
      <c r="T5" s="143">
        <v>898</v>
      </c>
      <c r="U5" s="143">
        <v>0</v>
      </c>
      <c r="V5" s="143">
        <v>0</v>
      </c>
      <c r="W5" s="143">
        <v>0</v>
      </c>
      <c r="X5" s="143">
        <v>1658</v>
      </c>
      <c r="Y5" s="143">
        <v>42</v>
      </c>
      <c r="Z5" s="143">
        <v>0</v>
      </c>
      <c r="AA5" s="143">
        <v>24806</v>
      </c>
    </row>
    <row r="6" spans="1:27" s="143" customFormat="1" ht="14.5" x14ac:dyDescent="0.35">
      <c r="A6" s="143" t="s">
        <v>13</v>
      </c>
      <c r="B6" s="143">
        <v>56</v>
      </c>
      <c r="C6" s="143">
        <v>4</v>
      </c>
      <c r="D6" s="143">
        <v>0</v>
      </c>
      <c r="E6" s="143">
        <v>13</v>
      </c>
      <c r="F6" s="143">
        <v>1469</v>
      </c>
      <c r="G6" s="143">
        <v>4218</v>
      </c>
      <c r="H6" s="143">
        <v>0</v>
      </c>
      <c r="I6" s="143">
        <v>0</v>
      </c>
      <c r="J6" s="143">
        <v>0</v>
      </c>
      <c r="K6" s="143">
        <v>0</v>
      </c>
      <c r="L6" s="143">
        <v>358</v>
      </c>
      <c r="M6" s="143">
        <v>0</v>
      </c>
      <c r="N6" s="143">
        <v>25</v>
      </c>
      <c r="O6" s="143">
        <v>3940</v>
      </c>
      <c r="P6" s="143">
        <v>0</v>
      </c>
      <c r="Q6" s="143">
        <v>1</v>
      </c>
      <c r="R6" s="143">
        <v>2142</v>
      </c>
      <c r="S6" s="143">
        <v>2524</v>
      </c>
      <c r="T6" s="143">
        <v>462</v>
      </c>
      <c r="U6" s="143">
        <v>0</v>
      </c>
      <c r="V6" s="143">
        <v>0</v>
      </c>
      <c r="W6" s="143">
        <v>0</v>
      </c>
      <c r="X6" s="143">
        <v>324</v>
      </c>
      <c r="Y6" s="143">
        <v>0</v>
      </c>
      <c r="Z6" s="143">
        <v>140</v>
      </c>
      <c r="AA6" s="143">
        <v>15676</v>
      </c>
    </row>
    <row r="7" spans="1:27" s="143" customFormat="1" ht="14.5" x14ac:dyDescent="0.35">
      <c r="A7" s="143" t="s">
        <v>15</v>
      </c>
      <c r="B7" s="143">
        <v>5</v>
      </c>
      <c r="C7" s="143">
        <v>0</v>
      </c>
      <c r="D7" s="143">
        <v>1</v>
      </c>
      <c r="E7" s="143">
        <v>264</v>
      </c>
      <c r="F7" s="143">
        <v>404</v>
      </c>
      <c r="G7" s="143">
        <v>4014</v>
      </c>
      <c r="H7" s="143">
        <v>38</v>
      </c>
      <c r="I7" s="143">
        <v>3</v>
      </c>
      <c r="J7" s="143">
        <v>0</v>
      </c>
      <c r="K7" s="143">
        <v>3</v>
      </c>
      <c r="L7" s="143">
        <v>1076</v>
      </c>
      <c r="M7" s="143">
        <v>6</v>
      </c>
      <c r="N7" s="143">
        <v>381</v>
      </c>
      <c r="O7" s="143">
        <v>1950</v>
      </c>
      <c r="P7" s="143">
        <v>2</v>
      </c>
      <c r="Q7" s="143">
        <v>3</v>
      </c>
      <c r="R7" s="143">
        <v>1681</v>
      </c>
      <c r="S7" s="143">
        <v>1220</v>
      </c>
      <c r="T7" s="143">
        <v>204</v>
      </c>
      <c r="U7" s="143">
        <v>0</v>
      </c>
      <c r="V7" s="143">
        <v>0</v>
      </c>
      <c r="W7" s="143">
        <v>0</v>
      </c>
      <c r="X7" s="143">
        <v>681</v>
      </c>
      <c r="Y7" s="143">
        <v>0</v>
      </c>
      <c r="Z7" s="143">
        <v>145</v>
      </c>
      <c r="AA7" s="143">
        <v>12081</v>
      </c>
    </row>
    <row r="8" spans="1:27" s="143" customFormat="1" ht="14.5" x14ac:dyDescent="0.35">
      <c r="A8" s="143" t="s">
        <v>35</v>
      </c>
      <c r="B8" s="143">
        <v>296</v>
      </c>
      <c r="C8" s="143">
        <v>5</v>
      </c>
      <c r="D8" s="143">
        <v>207</v>
      </c>
      <c r="E8" s="143">
        <v>59</v>
      </c>
      <c r="F8" s="143">
        <v>945</v>
      </c>
      <c r="G8" s="143">
        <v>7832</v>
      </c>
      <c r="H8" s="143">
        <v>0</v>
      </c>
      <c r="I8" s="143">
        <v>0</v>
      </c>
      <c r="J8" s="143">
        <v>188</v>
      </c>
      <c r="K8" s="143">
        <v>0</v>
      </c>
      <c r="L8" s="143">
        <v>398</v>
      </c>
      <c r="M8" s="143">
        <v>211</v>
      </c>
      <c r="N8" s="143">
        <v>141</v>
      </c>
      <c r="O8" s="143">
        <v>1240</v>
      </c>
      <c r="P8" s="143">
        <v>0</v>
      </c>
      <c r="Q8" s="143">
        <v>0</v>
      </c>
      <c r="R8" s="143">
        <v>220</v>
      </c>
      <c r="S8" s="143">
        <v>170</v>
      </c>
      <c r="T8" s="143">
        <v>93</v>
      </c>
      <c r="U8" s="143">
        <v>3</v>
      </c>
      <c r="V8" s="143">
        <v>0</v>
      </c>
      <c r="W8" s="143">
        <v>0</v>
      </c>
      <c r="X8" s="143">
        <v>3</v>
      </c>
      <c r="Y8" s="143">
        <v>1</v>
      </c>
      <c r="Z8" s="143">
        <v>0</v>
      </c>
      <c r="AA8" s="143">
        <v>12012</v>
      </c>
    </row>
    <row r="9" spans="1:27" s="143" customFormat="1" ht="14.5" x14ac:dyDescent="0.35">
      <c r="A9" s="143" t="s">
        <v>81</v>
      </c>
      <c r="B9" s="143">
        <v>9</v>
      </c>
      <c r="C9" s="143">
        <v>0</v>
      </c>
      <c r="D9" s="143">
        <v>0</v>
      </c>
      <c r="E9" s="143">
        <v>0</v>
      </c>
      <c r="F9" s="143">
        <v>256</v>
      </c>
      <c r="G9" s="143">
        <v>3322</v>
      </c>
      <c r="H9" s="143">
        <v>6</v>
      </c>
      <c r="I9" s="143">
        <v>0</v>
      </c>
      <c r="J9" s="143">
        <v>0</v>
      </c>
      <c r="K9" s="143">
        <v>0</v>
      </c>
      <c r="L9" s="143">
        <v>53</v>
      </c>
      <c r="M9" s="143">
        <v>750</v>
      </c>
      <c r="N9" s="143">
        <v>65</v>
      </c>
      <c r="O9" s="143">
        <v>1820</v>
      </c>
      <c r="P9" s="143">
        <v>0</v>
      </c>
      <c r="Q9" s="143">
        <v>4</v>
      </c>
      <c r="R9" s="143">
        <v>45</v>
      </c>
      <c r="S9" s="143">
        <v>558</v>
      </c>
      <c r="T9" s="143">
        <v>872</v>
      </c>
      <c r="U9" s="143">
        <v>6</v>
      </c>
      <c r="V9" s="143">
        <v>0</v>
      </c>
      <c r="W9" s="143">
        <v>0</v>
      </c>
      <c r="X9" s="143">
        <v>58</v>
      </c>
      <c r="Y9" s="143">
        <v>137</v>
      </c>
      <c r="Z9" s="143">
        <v>133</v>
      </c>
      <c r="AA9" s="143">
        <v>8094</v>
      </c>
    </row>
    <row r="10" spans="1:27" s="143" customFormat="1" ht="14.5" x14ac:dyDescent="0.35">
      <c r="A10" s="143" t="s">
        <v>82</v>
      </c>
      <c r="B10" s="143">
        <v>0</v>
      </c>
      <c r="C10" s="143">
        <v>0</v>
      </c>
      <c r="D10" s="143">
        <v>0</v>
      </c>
      <c r="E10" s="143">
        <v>0</v>
      </c>
      <c r="F10" s="143">
        <v>10</v>
      </c>
      <c r="G10" s="143">
        <v>77</v>
      </c>
      <c r="H10" s="143">
        <v>4</v>
      </c>
      <c r="I10" s="143">
        <v>0</v>
      </c>
      <c r="J10" s="143">
        <v>0</v>
      </c>
      <c r="K10" s="143">
        <v>0</v>
      </c>
      <c r="L10" s="143">
        <v>0</v>
      </c>
      <c r="M10" s="143">
        <v>0</v>
      </c>
      <c r="N10" s="143">
        <v>0</v>
      </c>
      <c r="O10" s="143">
        <v>5488</v>
      </c>
      <c r="P10" s="143">
        <v>0</v>
      </c>
      <c r="Q10" s="143">
        <v>51</v>
      </c>
      <c r="R10" s="143">
        <v>1218</v>
      </c>
      <c r="S10" s="143">
        <v>1192</v>
      </c>
      <c r="T10" s="143">
        <v>0</v>
      </c>
      <c r="U10" s="143">
        <v>0</v>
      </c>
      <c r="V10" s="143">
        <v>0</v>
      </c>
      <c r="W10" s="143">
        <v>0</v>
      </c>
      <c r="X10" s="143">
        <v>30</v>
      </c>
      <c r="Y10" s="143">
        <v>0</v>
      </c>
      <c r="Z10" s="143">
        <v>0</v>
      </c>
      <c r="AA10" s="143">
        <v>8070</v>
      </c>
    </row>
    <row r="11" spans="1:27" s="143" customFormat="1" ht="14.5" x14ac:dyDescent="0.35">
      <c r="A11" s="143" t="s">
        <v>27</v>
      </c>
      <c r="B11" s="143">
        <v>0</v>
      </c>
      <c r="C11" s="143">
        <v>0</v>
      </c>
      <c r="D11" s="143">
        <v>0</v>
      </c>
      <c r="E11" s="143">
        <v>1</v>
      </c>
      <c r="F11" s="143">
        <v>76</v>
      </c>
      <c r="G11" s="143">
        <v>1271</v>
      </c>
      <c r="H11" s="143">
        <v>0</v>
      </c>
      <c r="I11" s="143">
        <v>0</v>
      </c>
      <c r="J11" s="143">
        <v>0</v>
      </c>
      <c r="K11" s="143">
        <v>0</v>
      </c>
      <c r="L11" s="143">
        <v>13</v>
      </c>
      <c r="M11" s="143">
        <v>0</v>
      </c>
      <c r="N11" s="143">
        <v>4</v>
      </c>
      <c r="O11" s="143">
        <v>774</v>
      </c>
      <c r="P11" s="143">
        <v>0</v>
      </c>
      <c r="Q11" s="143">
        <v>0</v>
      </c>
      <c r="R11" s="143">
        <v>169</v>
      </c>
      <c r="S11" s="143">
        <v>920</v>
      </c>
      <c r="T11" s="143">
        <v>403</v>
      </c>
      <c r="U11" s="143">
        <v>0</v>
      </c>
      <c r="V11" s="143">
        <v>0</v>
      </c>
      <c r="W11" s="143">
        <v>0</v>
      </c>
      <c r="X11" s="143">
        <v>707</v>
      </c>
      <c r="Y11" s="143">
        <v>0</v>
      </c>
      <c r="Z11" s="143">
        <v>0</v>
      </c>
      <c r="AA11" s="143">
        <v>4338</v>
      </c>
    </row>
    <row r="12" spans="1:27" s="143" customFormat="1" ht="14.5" x14ac:dyDescent="0.35">
      <c r="A12" s="143" t="s">
        <v>83</v>
      </c>
      <c r="B12" s="143">
        <v>14</v>
      </c>
      <c r="C12" s="143">
        <v>0</v>
      </c>
      <c r="D12" s="143">
        <v>7</v>
      </c>
      <c r="E12" s="143">
        <v>9</v>
      </c>
      <c r="F12" s="143">
        <v>401</v>
      </c>
      <c r="G12" s="143">
        <v>1593</v>
      </c>
      <c r="H12" s="143">
        <v>0</v>
      </c>
      <c r="I12" s="143">
        <v>0</v>
      </c>
      <c r="J12" s="143">
        <v>0</v>
      </c>
      <c r="K12" s="143">
        <v>0</v>
      </c>
      <c r="L12" s="143">
        <v>5</v>
      </c>
      <c r="M12" s="143">
        <v>0</v>
      </c>
      <c r="N12" s="143">
        <v>0</v>
      </c>
      <c r="O12" s="143">
        <v>18</v>
      </c>
      <c r="P12" s="143">
        <v>0</v>
      </c>
      <c r="Q12" s="143">
        <v>0</v>
      </c>
      <c r="R12" s="143">
        <v>1</v>
      </c>
      <c r="S12" s="143">
        <v>30</v>
      </c>
      <c r="T12" s="143">
        <v>0</v>
      </c>
      <c r="U12" s="143">
        <v>0</v>
      </c>
      <c r="V12" s="143">
        <v>0</v>
      </c>
      <c r="W12" s="143">
        <v>0</v>
      </c>
      <c r="X12" s="143">
        <v>8</v>
      </c>
      <c r="Y12" s="143">
        <v>0</v>
      </c>
      <c r="Z12" s="143">
        <v>0</v>
      </c>
      <c r="AA12" s="143">
        <v>2086</v>
      </c>
    </row>
    <row r="13" spans="1:27" s="143" customFormat="1" ht="14.5" x14ac:dyDescent="0.35">
      <c r="A13" s="143" t="s">
        <v>84</v>
      </c>
      <c r="B13" s="143">
        <v>0</v>
      </c>
      <c r="C13" s="143">
        <v>0</v>
      </c>
      <c r="D13" s="143">
        <v>0</v>
      </c>
      <c r="E13" s="143">
        <v>0</v>
      </c>
      <c r="F13" s="143">
        <v>0</v>
      </c>
      <c r="G13" s="143">
        <v>1086</v>
      </c>
      <c r="H13" s="143">
        <v>0</v>
      </c>
      <c r="I13" s="143">
        <v>0</v>
      </c>
      <c r="J13" s="143">
        <v>0</v>
      </c>
      <c r="K13" s="143">
        <v>0</v>
      </c>
      <c r="L13" s="143">
        <v>0</v>
      </c>
      <c r="M13" s="143">
        <v>0</v>
      </c>
      <c r="N13" s="143">
        <v>0</v>
      </c>
      <c r="O13" s="143">
        <v>277</v>
      </c>
      <c r="P13" s="143">
        <v>0</v>
      </c>
      <c r="Q13" s="143">
        <v>0</v>
      </c>
      <c r="R13" s="143">
        <v>0</v>
      </c>
      <c r="S13" s="143">
        <v>0</v>
      </c>
      <c r="T13" s="143">
        <v>0</v>
      </c>
      <c r="U13" s="143">
        <v>0</v>
      </c>
      <c r="V13" s="143">
        <v>0</v>
      </c>
      <c r="W13" s="143">
        <v>0</v>
      </c>
      <c r="X13" s="143">
        <v>0</v>
      </c>
      <c r="Y13" s="143">
        <v>0</v>
      </c>
      <c r="Z13" s="143">
        <v>0</v>
      </c>
      <c r="AA13" s="143">
        <v>1363</v>
      </c>
    </row>
    <row r="14" spans="1:27" s="143" customFormat="1" ht="14.5" x14ac:dyDescent="0.35">
      <c r="A14" s="143" t="s">
        <v>85</v>
      </c>
      <c r="B14" s="143">
        <v>0</v>
      </c>
      <c r="C14" s="143">
        <v>0</v>
      </c>
      <c r="D14" s="143">
        <v>0</v>
      </c>
      <c r="E14" s="143">
        <v>0</v>
      </c>
      <c r="F14" s="143">
        <v>0</v>
      </c>
      <c r="G14" s="143">
        <v>2</v>
      </c>
      <c r="H14" s="143">
        <v>0</v>
      </c>
      <c r="I14" s="143">
        <v>0</v>
      </c>
      <c r="J14" s="143">
        <v>0</v>
      </c>
      <c r="K14" s="143">
        <v>0</v>
      </c>
      <c r="L14" s="143">
        <v>102</v>
      </c>
      <c r="M14" s="143">
        <v>0</v>
      </c>
      <c r="N14" s="143">
        <v>0</v>
      </c>
      <c r="O14" s="143">
        <v>353</v>
      </c>
      <c r="P14" s="143">
        <v>0</v>
      </c>
      <c r="Q14" s="143">
        <v>21</v>
      </c>
      <c r="R14" s="143">
        <v>119</v>
      </c>
      <c r="S14" s="143">
        <v>30</v>
      </c>
      <c r="T14" s="143">
        <v>334</v>
      </c>
      <c r="U14" s="143">
        <v>0</v>
      </c>
      <c r="V14" s="143">
        <v>0</v>
      </c>
      <c r="W14" s="143">
        <v>0</v>
      </c>
      <c r="X14" s="143">
        <v>0</v>
      </c>
      <c r="Y14" s="143">
        <v>0</v>
      </c>
      <c r="Z14" s="143">
        <v>0</v>
      </c>
      <c r="AA14" s="143">
        <v>961</v>
      </c>
    </row>
    <row r="15" spans="1:27" s="143" customFormat="1" ht="14.5" x14ac:dyDescent="0.35">
      <c r="A15" s="143" t="s">
        <v>36</v>
      </c>
      <c r="B15" s="143">
        <v>0</v>
      </c>
      <c r="C15" s="143">
        <v>0</v>
      </c>
      <c r="D15" s="143">
        <v>0</v>
      </c>
      <c r="E15" s="143">
        <v>0</v>
      </c>
      <c r="F15" s="143">
        <v>13</v>
      </c>
      <c r="G15" s="143">
        <v>224</v>
      </c>
      <c r="H15" s="143">
        <v>0</v>
      </c>
      <c r="I15" s="143">
        <v>0</v>
      </c>
      <c r="J15" s="143">
        <v>0</v>
      </c>
      <c r="K15" s="143">
        <v>0</v>
      </c>
      <c r="L15" s="143">
        <v>27</v>
      </c>
      <c r="M15" s="143">
        <v>0</v>
      </c>
      <c r="N15" s="143">
        <v>248</v>
      </c>
      <c r="O15" s="143">
        <v>169</v>
      </c>
      <c r="P15" s="143">
        <v>0</v>
      </c>
      <c r="Q15" s="143">
        <v>0</v>
      </c>
      <c r="R15" s="143">
        <v>33</v>
      </c>
      <c r="S15" s="143">
        <v>32</v>
      </c>
      <c r="T15" s="143">
        <v>0</v>
      </c>
      <c r="U15" s="143">
        <v>0</v>
      </c>
      <c r="V15" s="143">
        <v>0</v>
      </c>
      <c r="W15" s="143">
        <v>0</v>
      </c>
      <c r="X15" s="143">
        <v>17</v>
      </c>
      <c r="Y15" s="143">
        <v>5</v>
      </c>
      <c r="Z15" s="143">
        <v>64</v>
      </c>
      <c r="AA15" s="143">
        <v>832</v>
      </c>
    </row>
    <row r="16" spans="1:27" s="143" customFormat="1" ht="14.5" x14ac:dyDescent="0.35">
      <c r="A16" s="143" t="s">
        <v>86</v>
      </c>
      <c r="B16" s="143">
        <v>0</v>
      </c>
      <c r="C16" s="143">
        <v>0</v>
      </c>
      <c r="D16" s="143">
        <v>0</v>
      </c>
      <c r="E16" s="143">
        <v>0</v>
      </c>
      <c r="F16" s="143">
        <v>17</v>
      </c>
      <c r="G16" s="143">
        <v>9</v>
      </c>
      <c r="H16" s="143">
        <v>0</v>
      </c>
      <c r="I16" s="143">
        <v>0</v>
      </c>
      <c r="J16" s="143">
        <v>0</v>
      </c>
      <c r="K16" s="143">
        <v>0</v>
      </c>
      <c r="L16" s="143">
        <v>1</v>
      </c>
      <c r="M16" s="143">
        <v>0</v>
      </c>
      <c r="N16" s="143">
        <v>0</v>
      </c>
      <c r="O16" s="143">
        <v>1</v>
      </c>
      <c r="P16" s="143">
        <v>15</v>
      </c>
      <c r="Q16" s="143">
        <v>2</v>
      </c>
      <c r="R16" s="143">
        <v>515</v>
      </c>
      <c r="S16" s="143">
        <v>228</v>
      </c>
      <c r="T16" s="143">
        <v>2</v>
      </c>
      <c r="U16" s="143">
        <v>0</v>
      </c>
      <c r="V16" s="143">
        <v>0</v>
      </c>
      <c r="W16" s="143">
        <v>0</v>
      </c>
      <c r="X16" s="143">
        <v>37</v>
      </c>
      <c r="Y16" s="143">
        <v>0</v>
      </c>
      <c r="Z16" s="143">
        <v>0</v>
      </c>
      <c r="AA16" s="143">
        <v>827</v>
      </c>
    </row>
    <row r="17" spans="1:27" s="143" customFormat="1" ht="14.5" x14ac:dyDescent="0.35">
      <c r="A17" s="143" t="s">
        <v>87</v>
      </c>
      <c r="B17" s="143">
        <v>0</v>
      </c>
      <c r="C17" s="143">
        <v>0</v>
      </c>
      <c r="D17" s="143">
        <v>0</v>
      </c>
      <c r="E17" s="143">
        <v>0</v>
      </c>
      <c r="F17" s="143">
        <v>0</v>
      </c>
      <c r="G17" s="143">
        <v>0</v>
      </c>
      <c r="H17" s="143">
        <v>0</v>
      </c>
      <c r="I17" s="143">
        <v>0</v>
      </c>
      <c r="J17" s="143">
        <v>0</v>
      </c>
      <c r="K17" s="143">
        <v>0</v>
      </c>
      <c r="L17" s="143">
        <v>0</v>
      </c>
      <c r="M17" s="143">
        <v>0</v>
      </c>
      <c r="N17" s="143">
        <v>0</v>
      </c>
      <c r="O17" s="143">
        <v>0</v>
      </c>
      <c r="P17" s="143">
        <v>0</v>
      </c>
      <c r="Q17" s="143">
        <v>0</v>
      </c>
      <c r="R17" s="143">
        <v>0</v>
      </c>
      <c r="S17" s="143">
        <v>347</v>
      </c>
      <c r="T17" s="143">
        <v>208</v>
      </c>
      <c r="U17" s="143">
        <v>0</v>
      </c>
      <c r="V17" s="143">
        <v>0</v>
      </c>
      <c r="W17" s="143">
        <v>0</v>
      </c>
      <c r="X17" s="143">
        <v>0</v>
      </c>
      <c r="Y17" s="143">
        <v>0</v>
      </c>
      <c r="Z17" s="143">
        <v>0</v>
      </c>
      <c r="AA17" s="143">
        <v>555</v>
      </c>
    </row>
    <row r="18" spans="1:27" s="143" customFormat="1" ht="14.5" x14ac:dyDescent="0.35">
      <c r="A18" s="143" t="s">
        <v>88</v>
      </c>
      <c r="B18" s="143">
        <v>0</v>
      </c>
      <c r="C18" s="143">
        <v>0</v>
      </c>
      <c r="D18" s="143">
        <v>0</v>
      </c>
      <c r="E18" s="143">
        <v>0</v>
      </c>
      <c r="F18" s="143">
        <v>5</v>
      </c>
      <c r="G18" s="143">
        <v>65</v>
      </c>
      <c r="H18" s="143">
        <v>0</v>
      </c>
      <c r="I18" s="143">
        <v>0</v>
      </c>
      <c r="J18" s="143">
        <v>0</v>
      </c>
      <c r="K18" s="143">
        <v>0</v>
      </c>
      <c r="L18" s="143">
        <v>1</v>
      </c>
      <c r="M18" s="143">
        <v>1</v>
      </c>
      <c r="N18" s="143">
        <v>0</v>
      </c>
      <c r="O18" s="143">
        <v>272</v>
      </c>
      <c r="P18" s="143">
        <v>0</v>
      </c>
      <c r="Q18" s="143">
        <v>1</v>
      </c>
      <c r="R18" s="143">
        <v>61</v>
      </c>
      <c r="S18" s="143">
        <v>58</v>
      </c>
      <c r="T18" s="143">
        <v>0</v>
      </c>
      <c r="U18" s="143">
        <v>16</v>
      </c>
      <c r="V18" s="143">
        <v>0</v>
      </c>
      <c r="W18" s="143">
        <v>0</v>
      </c>
      <c r="X18" s="143">
        <v>12</v>
      </c>
      <c r="Y18" s="143">
        <v>0</v>
      </c>
      <c r="Z18" s="143">
        <v>1</v>
      </c>
      <c r="AA18" s="143">
        <v>493</v>
      </c>
    </row>
    <row r="19" spans="1:27" s="143" customFormat="1" ht="14.5" x14ac:dyDescent="0.35">
      <c r="A19" s="143" t="s">
        <v>89</v>
      </c>
      <c r="B19" s="143">
        <v>0</v>
      </c>
      <c r="C19" s="143">
        <v>0</v>
      </c>
      <c r="D19" s="143">
        <v>0</v>
      </c>
      <c r="E19" s="143">
        <v>0</v>
      </c>
      <c r="F19" s="143">
        <v>0</v>
      </c>
      <c r="G19" s="143">
        <v>191</v>
      </c>
      <c r="H19" s="143">
        <v>0</v>
      </c>
      <c r="I19" s="143">
        <v>0</v>
      </c>
      <c r="J19" s="143">
        <v>0</v>
      </c>
      <c r="K19" s="143">
        <v>0</v>
      </c>
      <c r="L19" s="143">
        <v>0</v>
      </c>
      <c r="M19" s="143">
        <v>0</v>
      </c>
      <c r="N19" s="143">
        <v>0</v>
      </c>
      <c r="O19" s="143">
        <v>90</v>
      </c>
      <c r="P19" s="143">
        <v>0</v>
      </c>
      <c r="Q19" s="143">
        <v>0</v>
      </c>
      <c r="R19" s="143">
        <v>0</v>
      </c>
      <c r="S19" s="143">
        <v>0</v>
      </c>
      <c r="T19" s="143">
        <v>0</v>
      </c>
      <c r="U19" s="143">
        <v>0</v>
      </c>
      <c r="V19" s="143">
        <v>0</v>
      </c>
      <c r="W19" s="143">
        <v>0</v>
      </c>
      <c r="X19" s="143">
        <v>0</v>
      </c>
      <c r="Y19" s="143">
        <v>0</v>
      </c>
      <c r="Z19" s="143">
        <v>0</v>
      </c>
      <c r="AA19" s="143">
        <v>281</v>
      </c>
    </row>
    <row r="20" spans="1:27" s="143" customFormat="1" ht="14.5" x14ac:dyDescent="0.35">
      <c r="A20" s="143" t="s">
        <v>90</v>
      </c>
      <c r="B20" s="143">
        <v>0</v>
      </c>
      <c r="C20" s="143">
        <v>0</v>
      </c>
      <c r="D20" s="143">
        <v>0</v>
      </c>
      <c r="E20" s="143">
        <v>0</v>
      </c>
      <c r="F20" s="143">
        <v>0</v>
      </c>
      <c r="G20" s="143">
        <v>0</v>
      </c>
      <c r="H20" s="143">
        <v>0</v>
      </c>
      <c r="I20" s="143">
        <v>0</v>
      </c>
      <c r="J20" s="143">
        <v>0</v>
      </c>
      <c r="K20" s="143">
        <v>0</v>
      </c>
      <c r="L20" s="143">
        <v>0</v>
      </c>
      <c r="M20" s="143">
        <v>0</v>
      </c>
      <c r="N20" s="143">
        <v>0</v>
      </c>
      <c r="O20" s="143">
        <v>0</v>
      </c>
      <c r="P20" s="143">
        <v>0</v>
      </c>
      <c r="Q20" s="143">
        <v>0</v>
      </c>
      <c r="R20" s="143">
        <v>17</v>
      </c>
      <c r="S20" s="143">
        <v>0</v>
      </c>
      <c r="T20" s="143">
        <v>0</v>
      </c>
      <c r="U20" s="143">
        <v>0</v>
      </c>
      <c r="V20" s="143">
        <v>0</v>
      </c>
      <c r="W20" s="143">
        <v>0</v>
      </c>
      <c r="X20" s="143">
        <v>231</v>
      </c>
      <c r="Y20" s="143">
        <v>0</v>
      </c>
      <c r="Z20" s="143">
        <v>0</v>
      </c>
      <c r="AA20" s="143">
        <v>248</v>
      </c>
    </row>
    <row r="21" spans="1:27" s="143" customFormat="1" ht="14.5" x14ac:dyDescent="0.35">
      <c r="A21" s="143" t="s">
        <v>91</v>
      </c>
      <c r="B21" s="143">
        <v>0</v>
      </c>
      <c r="C21" s="143">
        <v>0</v>
      </c>
      <c r="D21" s="143">
        <v>0</v>
      </c>
      <c r="E21" s="143">
        <v>0</v>
      </c>
      <c r="F21" s="143">
        <v>0</v>
      </c>
      <c r="G21" s="143">
        <v>0</v>
      </c>
      <c r="H21" s="143">
        <v>0</v>
      </c>
      <c r="I21" s="143">
        <v>0</v>
      </c>
      <c r="J21" s="143">
        <v>0</v>
      </c>
      <c r="K21" s="143">
        <v>0</v>
      </c>
      <c r="L21" s="143">
        <v>0</v>
      </c>
      <c r="M21" s="143">
        <v>0</v>
      </c>
      <c r="N21" s="143">
        <v>0</v>
      </c>
      <c r="O21" s="143">
        <v>0</v>
      </c>
      <c r="P21" s="143">
        <v>0</v>
      </c>
      <c r="Q21" s="143">
        <v>0</v>
      </c>
      <c r="R21" s="143">
        <v>221</v>
      </c>
      <c r="S21" s="143">
        <v>9</v>
      </c>
      <c r="T21" s="143">
        <v>0</v>
      </c>
      <c r="U21" s="143">
        <v>0</v>
      </c>
      <c r="V21" s="143">
        <v>0</v>
      </c>
      <c r="W21" s="143">
        <v>0</v>
      </c>
      <c r="X21" s="143">
        <v>0</v>
      </c>
      <c r="Y21" s="143">
        <v>0</v>
      </c>
      <c r="Z21" s="143">
        <v>0</v>
      </c>
      <c r="AA21" s="143">
        <v>230</v>
      </c>
    </row>
    <row r="22" spans="1:27" s="143" customFormat="1" ht="14.5" x14ac:dyDescent="0.35">
      <c r="A22" s="143" t="s">
        <v>92</v>
      </c>
      <c r="B22" s="143">
        <v>0</v>
      </c>
      <c r="C22" s="143">
        <v>0</v>
      </c>
      <c r="D22" s="143">
        <v>0</v>
      </c>
      <c r="E22" s="143">
        <v>0</v>
      </c>
      <c r="F22" s="143">
        <v>0</v>
      </c>
      <c r="G22" s="143">
        <v>0</v>
      </c>
      <c r="H22" s="143">
        <v>0</v>
      </c>
      <c r="I22" s="143">
        <v>0</v>
      </c>
      <c r="J22" s="143">
        <v>0</v>
      </c>
      <c r="K22" s="143">
        <v>0</v>
      </c>
      <c r="L22" s="143">
        <v>0</v>
      </c>
      <c r="M22" s="143">
        <v>0</v>
      </c>
      <c r="N22" s="143">
        <v>0</v>
      </c>
      <c r="O22" s="143">
        <v>199</v>
      </c>
      <c r="P22" s="143">
        <v>0</v>
      </c>
      <c r="Q22" s="143">
        <v>0</v>
      </c>
      <c r="R22" s="143">
        <v>0</v>
      </c>
      <c r="S22" s="143">
        <v>0</v>
      </c>
      <c r="T22" s="143">
        <v>0</v>
      </c>
      <c r="U22" s="143">
        <v>0</v>
      </c>
      <c r="V22" s="143">
        <v>0</v>
      </c>
      <c r="W22" s="143">
        <v>0</v>
      </c>
      <c r="X22" s="143">
        <v>0</v>
      </c>
      <c r="Y22" s="143">
        <v>0</v>
      </c>
      <c r="Z22" s="143">
        <v>0</v>
      </c>
      <c r="AA22" s="143">
        <v>199</v>
      </c>
    </row>
    <row r="23" spans="1:27" s="143" customFormat="1" ht="14.5" x14ac:dyDescent="0.35">
      <c r="A23" s="143" t="s">
        <v>93</v>
      </c>
      <c r="B23" s="143">
        <v>0</v>
      </c>
      <c r="C23" s="143">
        <v>0</v>
      </c>
      <c r="D23" s="143">
        <v>0</v>
      </c>
      <c r="E23" s="143">
        <v>0</v>
      </c>
      <c r="F23" s="143">
        <v>0</v>
      </c>
      <c r="G23" s="143">
        <v>0</v>
      </c>
      <c r="H23" s="143">
        <v>0</v>
      </c>
      <c r="I23" s="143">
        <v>0</v>
      </c>
      <c r="J23" s="143">
        <v>0</v>
      </c>
      <c r="K23" s="143">
        <v>0</v>
      </c>
      <c r="L23" s="143">
        <v>0</v>
      </c>
      <c r="M23" s="143">
        <v>0</v>
      </c>
      <c r="N23" s="143">
        <v>0</v>
      </c>
      <c r="O23" s="143">
        <v>0</v>
      </c>
      <c r="P23" s="143">
        <v>0</v>
      </c>
      <c r="Q23" s="143">
        <v>1</v>
      </c>
      <c r="R23" s="143">
        <v>50</v>
      </c>
      <c r="S23" s="143">
        <v>21</v>
      </c>
      <c r="T23" s="143">
        <v>1</v>
      </c>
      <c r="U23" s="143">
        <v>0</v>
      </c>
      <c r="V23" s="143">
        <v>0</v>
      </c>
      <c r="W23" s="143">
        <v>0</v>
      </c>
      <c r="X23" s="143">
        <v>120</v>
      </c>
      <c r="Y23" s="143">
        <v>0</v>
      </c>
      <c r="Z23" s="143">
        <v>0</v>
      </c>
      <c r="AA23" s="143">
        <v>193</v>
      </c>
    </row>
    <row r="24" spans="1:27" s="143" customFormat="1" ht="14.5" x14ac:dyDescent="0.35">
      <c r="A24" s="143" t="s">
        <v>94</v>
      </c>
      <c r="B24" s="143">
        <v>0</v>
      </c>
      <c r="C24" s="143">
        <v>0</v>
      </c>
      <c r="D24" s="143">
        <v>0</v>
      </c>
      <c r="E24" s="143">
        <v>0</v>
      </c>
      <c r="F24" s="143">
        <v>0</v>
      </c>
      <c r="G24" s="143">
        <v>46</v>
      </c>
      <c r="H24" s="143">
        <v>0</v>
      </c>
      <c r="I24" s="143">
        <v>0</v>
      </c>
      <c r="J24" s="143">
        <v>0</v>
      </c>
      <c r="K24" s="143">
        <v>0</v>
      </c>
      <c r="L24" s="143">
        <v>0</v>
      </c>
      <c r="M24" s="143">
        <v>0</v>
      </c>
      <c r="N24" s="143">
        <v>0</v>
      </c>
      <c r="O24" s="143">
        <v>61</v>
      </c>
      <c r="P24" s="143">
        <v>0</v>
      </c>
      <c r="Q24" s="143">
        <v>0</v>
      </c>
      <c r="R24" s="143">
        <v>0</v>
      </c>
      <c r="S24" s="143">
        <v>0</v>
      </c>
      <c r="T24" s="143">
        <v>0</v>
      </c>
      <c r="U24" s="143">
        <v>0</v>
      </c>
      <c r="V24" s="143">
        <v>0</v>
      </c>
      <c r="W24" s="143">
        <v>0</v>
      </c>
      <c r="X24" s="143">
        <v>0</v>
      </c>
      <c r="Y24" s="143">
        <v>0</v>
      </c>
      <c r="Z24" s="143">
        <v>0</v>
      </c>
      <c r="AA24" s="143">
        <v>107</v>
      </c>
    </row>
    <row r="25" spans="1:27" s="143" customFormat="1" ht="14.5" x14ac:dyDescent="0.35">
      <c r="A25" s="143" t="s">
        <v>95</v>
      </c>
      <c r="B25" s="143">
        <v>0</v>
      </c>
      <c r="C25" s="143">
        <v>0</v>
      </c>
      <c r="D25" s="143">
        <v>0</v>
      </c>
      <c r="E25" s="143">
        <v>0</v>
      </c>
      <c r="F25" s="143">
        <v>0</v>
      </c>
      <c r="G25" s="143">
        <v>85</v>
      </c>
      <c r="H25" s="143">
        <v>0</v>
      </c>
      <c r="I25" s="143">
        <v>0</v>
      </c>
      <c r="J25" s="143">
        <v>0</v>
      </c>
      <c r="K25" s="143">
        <v>0</v>
      </c>
      <c r="L25" s="143">
        <v>0</v>
      </c>
      <c r="M25" s="143">
        <v>0</v>
      </c>
      <c r="N25" s="143">
        <v>0</v>
      </c>
      <c r="O25" s="143">
        <v>0</v>
      </c>
      <c r="P25" s="143">
        <v>0</v>
      </c>
      <c r="Q25" s="143">
        <v>0</v>
      </c>
      <c r="R25" s="143">
        <v>0</v>
      </c>
      <c r="S25" s="143">
        <v>0</v>
      </c>
      <c r="T25" s="143">
        <v>0</v>
      </c>
      <c r="U25" s="143">
        <v>0</v>
      </c>
      <c r="V25" s="143">
        <v>0</v>
      </c>
      <c r="W25" s="143">
        <v>0</v>
      </c>
      <c r="X25" s="143">
        <v>0</v>
      </c>
      <c r="Y25" s="143">
        <v>0</v>
      </c>
      <c r="Z25" s="143">
        <v>0</v>
      </c>
      <c r="AA25" s="143">
        <v>85</v>
      </c>
    </row>
    <row r="26" spans="1:27" s="143" customFormat="1" ht="14.5" x14ac:dyDescent="0.35">
      <c r="A26" s="143" t="s">
        <v>96</v>
      </c>
      <c r="B26" s="143">
        <v>0</v>
      </c>
      <c r="C26" s="143">
        <v>0</v>
      </c>
      <c r="D26" s="143">
        <v>0</v>
      </c>
      <c r="E26" s="143">
        <v>0</v>
      </c>
      <c r="F26" s="143">
        <v>0</v>
      </c>
      <c r="G26" s="143">
        <v>9</v>
      </c>
      <c r="H26" s="143">
        <v>0</v>
      </c>
      <c r="I26" s="143">
        <v>0</v>
      </c>
      <c r="J26" s="143">
        <v>0</v>
      </c>
      <c r="K26" s="143">
        <v>0</v>
      </c>
      <c r="L26" s="143">
        <v>0</v>
      </c>
      <c r="M26" s="143">
        <v>0</v>
      </c>
      <c r="N26" s="143">
        <v>0</v>
      </c>
      <c r="O26" s="143">
        <v>2</v>
      </c>
      <c r="P26" s="143">
        <v>0</v>
      </c>
      <c r="Q26" s="143">
        <v>0</v>
      </c>
      <c r="R26" s="143">
        <v>3</v>
      </c>
      <c r="S26" s="143">
        <v>0</v>
      </c>
      <c r="T26" s="143">
        <v>0</v>
      </c>
      <c r="U26" s="143">
        <v>0</v>
      </c>
      <c r="V26" s="143">
        <v>0</v>
      </c>
      <c r="W26" s="143">
        <v>0</v>
      </c>
      <c r="X26" s="143">
        <v>53</v>
      </c>
      <c r="Y26" s="143">
        <v>0</v>
      </c>
      <c r="Z26" s="143">
        <v>0</v>
      </c>
      <c r="AA26" s="143">
        <v>67</v>
      </c>
    </row>
    <row r="27" spans="1:27" s="143" customFormat="1" ht="14.5" x14ac:dyDescent="0.35">
      <c r="A27" s="143" t="s">
        <v>97</v>
      </c>
      <c r="B27" s="143">
        <v>0</v>
      </c>
      <c r="C27" s="143">
        <v>0</v>
      </c>
      <c r="D27" s="143">
        <v>0</v>
      </c>
      <c r="E27" s="143">
        <v>0</v>
      </c>
      <c r="F27" s="143">
        <v>0</v>
      </c>
      <c r="G27" s="143">
        <v>0</v>
      </c>
      <c r="H27" s="143">
        <v>0</v>
      </c>
      <c r="I27" s="143">
        <v>0</v>
      </c>
      <c r="J27" s="143">
        <v>0</v>
      </c>
      <c r="K27" s="143">
        <v>0</v>
      </c>
      <c r="L27" s="143">
        <v>0</v>
      </c>
      <c r="M27" s="143">
        <v>0</v>
      </c>
      <c r="N27" s="143">
        <v>0</v>
      </c>
      <c r="O27" s="143">
        <v>0</v>
      </c>
      <c r="P27" s="143">
        <v>0</v>
      </c>
      <c r="Q27" s="143">
        <v>0</v>
      </c>
      <c r="R27" s="143">
        <v>0</v>
      </c>
      <c r="S27" s="143">
        <v>30</v>
      </c>
      <c r="T27" s="143">
        <v>0</v>
      </c>
      <c r="U27" s="143">
        <v>0</v>
      </c>
      <c r="V27" s="143">
        <v>0</v>
      </c>
      <c r="W27" s="143">
        <v>0</v>
      </c>
      <c r="X27" s="143">
        <v>0</v>
      </c>
      <c r="Y27" s="143">
        <v>0</v>
      </c>
      <c r="Z27" s="143">
        <v>0</v>
      </c>
      <c r="AA27" s="143">
        <v>30</v>
      </c>
    </row>
    <row r="28" spans="1:27" s="143" customFormat="1" ht="14.5" x14ac:dyDescent="0.35">
      <c r="A28" s="143" t="s">
        <v>98</v>
      </c>
      <c r="B28" s="143">
        <v>0</v>
      </c>
      <c r="C28" s="143">
        <v>0</v>
      </c>
      <c r="D28" s="143">
        <v>0</v>
      </c>
      <c r="E28" s="143">
        <v>0</v>
      </c>
      <c r="F28" s="143">
        <v>0</v>
      </c>
      <c r="G28" s="143">
        <v>0</v>
      </c>
      <c r="H28" s="143">
        <v>0</v>
      </c>
      <c r="I28" s="143">
        <v>0</v>
      </c>
      <c r="J28" s="143">
        <v>0</v>
      </c>
      <c r="K28" s="143">
        <v>0</v>
      </c>
      <c r="L28" s="143">
        <v>0</v>
      </c>
      <c r="M28" s="143">
        <v>0</v>
      </c>
      <c r="N28" s="143">
        <v>0</v>
      </c>
      <c r="O28" s="143">
        <v>0</v>
      </c>
      <c r="P28" s="143">
        <v>0</v>
      </c>
      <c r="Q28" s="143">
        <v>0</v>
      </c>
      <c r="R28" s="143">
        <v>1</v>
      </c>
      <c r="S28" s="143">
        <v>13</v>
      </c>
      <c r="T28" s="143">
        <v>0</v>
      </c>
      <c r="U28" s="143">
        <v>0</v>
      </c>
      <c r="V28" s="143">
        <v>0</v>
      </c>
      <c r="W28" s="143">
        <v>0</v>
      </c>
      <c r="X28" s="143">
        <v>12</v>
      </c>
      <c r="Y28" s="143">
        <v>0</v>
      </c>
      <c r="Z28" s="143">
        <v>0</v>
      </c>
      <c r="AA28" s="143">
        <v>26</v>
      </c>
    </row>
    <row r="29" spans="1:27" s="143" customFormat="1" ht="14.5" x14ac:dyDescent="0.35">
      <c r="A29" s="143" t="s">
        <v>99</v>
      </c>
      <c r="B29" s="143">
        <v>0</v>
      </c>
      <c r="C29" s="143">
        <v>0</v>
      </c>
      <c r="D29" s="143">
        <v>0</v>
      </c>
      <c r="E29" s="143">
        <v>0</v>
      </c>
      <c r="F29" s="143">
        <v>0</v>
      </c>
      <c r="G29" s="143">
        <v>0</v>
      </c>
      <c r="H29" s="143">
        <v>0</v>
      </c>
      <c r="I29" s="143">
        <v>0</v>
      </c>
      <c r="J29" s="143">
        <v>0</v>
      </c>
      <c r="K29" s="143">
        <v>0</v>
      </c>
      <c r="L29" s="143">
        <v>0</v>
      </c>
      <c r="M29" s="143">
        <v>0</v>
      </c>
      <c r="N29" s="143">
        <v>0</v>
      </c>
      <c r="O29" s="143">
        <v>0</v>
      </c>
      <c r="P29" s="143">
        <v>0</v>
      </c>
      <c r="Q29" s="143">
        <v>0</v>
      </c>
      <c r="R29" s="143">
        <v>0</v>
      </c>
      <c r="S29" s="143">
        <v>6</v>
      </c>
      <c r="T29" s="143">
        <v>0</v>
      </c>
      <c r="U29" s="143">
        <v>0</v>
      </c>
      <c r="V29" s="143">
        <v>0</v>
      </c>
      <c r="W29" s="143">
        <v>0</v>
      </c>
      <c r="X29" s="143">
        <v>4</v>
      </c>
      <c r="Y29" s="143">
        <v>0</v>
      </c>
      <c r="Z29" s="143">
        <v>0</v>
      </c>
      <c r="AA29" s="143">
        <v>10</v>
      </c>
    </row>
    <row r="30" spans="1:27" s="143" customFormat="1" ht="14.5" x14ac:dyDescent="0.35">
      <c r="A30" s="143" t="s">
        <v>100</v>
      </c>
      <c r="B30" s="143">
        <v>0</v>
      </c>
      <c r="C30" s="143">
        <v>0</v>
      </c>
      <c r="D30" s="143">
        <v>0</v>
      </c>
      <c r="E30" s="143">
        <v>0</v>
      </c>
      <c r="F30" s="143">
        <v>0</v>
      </c>
      <c r="G30" s="143">
        <v>0</v>
      </c>
      <c r="H30" s="143">
        <v>0</v>
      </c>
      <c r="I30" s="143">
        <v>0</v>
      </c>
      <c r="J30" s="143">
        <v>0</v>
      </c>
      <c r="K30" s="143">
        <v>0</v>
      </c>
      <c r="L30" s="143">
        <v>0</v>
      </c>
      <c r="M30" s="143">
        <v>0</v>
      </c>
      <c r="N30" s="143">
        <v>0</v>
      </c>
      <c r="O30" s="143">
        <v>0</v>
      </c>
      <c r="P30" s="143">
        <v>0</v>
      </c>
      <c r="Q30" s="143">
        <v>0</v>
      </c>
      <c r="R30" s="143">
        <v>6</v>
      </c>
      <c r="S30" s="143">
        <v>0</v>
      </c>
      <c r="T30" s="143">
        <v>0</v>
      </c>
      <c r="U30" s="143">
        <v>0</v>
      </c>
      <c r="V30" s="143">
        <v>0</v>
      </c>
      <c r="W30" s="143">
        <v>0</v>
      </c>
      <c r="X30" s="143">
        <v>1</v>
      </c>
      <c r="Y30" s="143">
        <v>0</v>
      </c>
      <c r="Z30" s="143">
        <v>0</v>
      </c>
      <c r="AA30" s="143">
        <v>7</v>
      </c>
    </row>
    <row r="31" spans="1:27" s="143" customFormat="1" ht="14.5" x14ac:dyDescent="0.35">
      <c r="A31" s="143" t="s">
        <v>101</v>
      </c>
      <c r="B31" s="143">
        <v>0</v>
      </c>
      <c r="C31" s="143">
        <v>0</v>
      </c>
      <c r="D31" s="143">
        <v>0</v>
      </c>
      <c r="E31" s="143">
        <v>0</v>
      </c>
      <c r="F31" s="143">
        <v>0</v>
      </c>
      <c r="G31" s="143">
        <v>1</v>
      </c>
      <c r="H31" s="143">
        <v>0</v>
      </c>
      <c r="I31" s="143">
        <v>0</v>
      </c>
      <c r="J31" s="143">
        <v>0</v>
      </c>
      <c r="K31" s="143">
        <v>0</v>
      </c>
      <c r="L31" s="143">
        <v>0</v>
      </c>
      <c r="M31" s="143">
        <v>0</v>
      </c>
      <c r="N31" s="143">
        <v>0</v>
      </c>
      <c r="O31" s="143">
        <v>0</v>
      </c>
      <c r="P31" s="143">
        <v>0</v>
      </c>
      <c r="Q31" s="143">
        <v>0</v>
      </c>
      <c r="R31" s="143">
        <v>0</v>
      </c>
      <c r="S31" s="143">
        <v>3</v>
      </c>
      <c r="T31" s="143">
        <v>0</v>
      </c>
      <c r="U31" s="143">
        <v>0</v>
      </c>
      <c r="V31" s="143">
        <v>0</v>
      </c>
      <c r="W31" s="143">
        <v>0</v>
      </c>
      <c r="X31" s="143">
        <v>1</v>
      </c>
      <c r="Y31" s="143">
        <v>0</v>
      </c>
      <c r="Z31" s="143">
        <v>0</v>
      </c>
      <c r="AA31" s="143">
        <v>5</v>
      </c>
    </row>
    <row r="32" spans="1:27" s="143" customFormat="1" ht="14.5" x14ac:dyDescent="0.35">
      <c r="A32" s="143" t="s">
        <v>102</v>
      </c>
      <c r="B32" s="143">
        <v>0</v>
      </c>
      <c r="C32" s="143">
        <v>0</v>
      </c>
      <c r="D32" s="143">
        <v>0</v>
      </c>
      <c r="E32" s="143">
        <v>0</v>
      </c>
      <c r="F32" s="143">
        <v>0</v>
      </c>
      <c r="G32" s="143">
        <v>1</v>
      </c>
      <c r="H32" s="143">
        <v>0</v>
      </c>
      <c r="I32" s="143">
        <v>0</v>
      </c>
      <c r="J32" s="143">
        <v>0</v>
      </c>
      <c r="K32" s="143">
        <v>0</v>
      </c>
      <c r="L32" s="143">
        <v>0</v>
      </c>
      <c r="M32" s="143">
        <v>0</v>
      </c>
      <c r="N32" s="143">
        <v>0</v>
      </c>
      <c r="O32" s="143">
        <v>0</v>
      </c>
      <c r="P32" s="143">
        <v>0</v>
      </c>
      <c r="Q32" s="143">
        <v>0</v>
      </c>
      <c r="R32" s="143">
        <v>0</v>
      </c>
      <c r="S32" s="143">
        <v>0</v>
      </c>
      <c r="T32" s="143">
        <v>0</v>
      </c>
      <c r="U32" s="143">
        <v>0</v>
      </c>
      <c r="V32" s="143">
        <v>0</v>
      </c>
      <c r="W32" s="143">
        <v>0</v>
      </c>
      <c r="X32" s="143">
        <v>3</v>
      </c>
      <c r="Y32" s="143">
        <v>0</v>
      </c>
      <c r="Z32" s="143">
        <v>0</v>
      </c>
      <c r="AA32" s="143">
        <v>4</v>
      </c>
    </row>
    <row r="33" spans="1:27" s="143" customFormat="1" ht="14.5" x14ac:dyDescent="0.35">
      <c r="A33" s="143" t="s">
        <v>103</v>
      </c>
      <c r="B33" s="143">
        <v>0</v>
      </c>
      <c r="C33" s="143">
        <v>0</v>
      </c>
      <c r="D33" s="143">
        <v>0</v>
      </c>
      <c r="E33" s="143">
        <v>0</v>
      </c>
      <c r="F33" s="143">
        <v>0</v>
      </c>
      <c r="G33" s="143">
        <v>0</v>
      </c>
      <c r="H33" s="143">
        <v>0</v>
      </c>
      <c r="I33" s="143">
        <v>0</v>
      </c>
      <c r="J33" s="143">
        <v>0</v>
      </c>
      <c r="K33" s="143">
        <v>0</v>
      </c>
      <c r="L33" s="143">
        <v>0</v>
      </c>
      <c r="M33" s="143">
        <v>0</v>
      </c>
      <c r="N33" s="143">
        <v>0</v>
      </c>
      <c r="O33" s="143">
        <v>0</v>
      </c>
      <c r="P33" s="143">
        <v>0</v>
      </c>
      <c r="Q33" s="143">
        <v>0</v>
      </c>
      <c r="R33" s="143">
        <v>0</v>
      </c>
      <c r="S33" s="143">
        <v>0</v>
      </c>
      <c r="T33" s="143">
        <v>0</v>
      </c>
      <c r="U33" s="143">
        <v>0</v>
      </c>
      <c r="V33" s="143">
        <v>0</v>
      </c>
      <c r="W33" s="143">
        <v>0</v>
      </c>
      <c r="X33" s="143">
        <v>4</v>
      </c>
      <c r="Y33" s="143">
        <v>0</v>
      </c>
      <c r="Z33" s="143">
        <v>0</v>
      </c>
      <c r="AA33" s="143">
        <v>4</v>
      </c>
    </row>
    <row r="34" spans="1:27" s="143" customFormat="1" ht="14.5" x14ac:dyDescent="0.35">
      <c r="A34" s="143" t="s">
        <v>104</v>
      </c>
      <c r="B34" s="143">
        <v>0</v>
      </c>
      <c r="C34" s="143">
        <v>0</v>
      </c>
      <c r="D34" s="143">
        <v>0</v>
      </c>
      <c r="E34" s="143">
        <v>0</v>
      </c>
      <c r="F34" s="143">
        <v>0</v>
      </c>
      <c r="G34" s="143">
        <v>0</v>
      </c>
      <c r="H34" s="143">
        <v>0</v>
      </c>
      <c r="I34" s="143">
        <v>0</v>
      </c>
      <c r="J34" s="143">
        <v>0</v>
      </c>
      <c r="K34" s="143">
        <v>0</v>
      </c>
      <c r="L34" s="143">
        <v>0</v>
      </c>
      <c r="M34" s="143">
        <v>0</v>
      </c>
      <c r="N34" s="143">
        <v>0</v>
      </c>
      <c r="O34" s="143">
        <v>0</v>
      </c>
      <c r="P34" s="143">
        <v>0</v>
      </c>
      <c r="Q34" s="143">
        <v>0</v>
      </c>
      <c r="R34" s="143">
        <v>3</v>
      </c>
      <c r="S34" s="143">
        <v>0</v>
      </c>
      <c r="T34" s="143">
        <v>0</v>
      </c>
      <c r="U34" s="143">
        <v>0</v>
      </c>
      <c r="V34" s="143">
        <v>0</v>
      </c>
      <c r="W34" s="143">
        <v>0</v>
      </c>
      <c r="X34" s="143">
        <v>0</v>
      </c>
      <c r="Y34" s="143">
        <v>0</v>
      </c>
      <c r="Z34" s="143">
        <v>0</v>
      </c>
      <c r="AA34" s="143">
        <v>3</v>
      </c>
    </row>
    <row r="35" spans="1:27" s="143" customFormat="1" ht="14.5" x14ac:dyDescent="0.35">
      <c r="A35" s="143" t="s">
        <v>105</v>
      </c>
      <c r="B35" s="143">
        <v>0</v>
      </c>
      <c r="C35" s="143">
        <v>0</v>
      </c>
      <c r="D35" s="143">
        <v>0</v>
      </c>
      <c r="E35" s="143">
        <v>0</v>
      </c>
      <c r="F35" s="143">
        <v>0</v>
      </c>
      <c r="G35" s="143">
        <v>2</v>
      </c>
      <c r="H35" s="143">
        <v>0</v>
      </c>
      <c r="I35" s="143">
        <v>0</v>
      </c>
      <c r="J35" s="143">
        <v>0</v>
      </c>
      <c r="K35" s="143">
        <v>0</v>
      </c>
      <c r="L35" s="143">
        <v>0</v>
      </c>
      <c r="M35" s="143">
        <v>0</v>
      </c>
      <c r="N35" s="143">
        <v>0</v>
      </c>
      <c r="O35" s="143">
        <v>0</v>
      </c>
      <c r="P35" s="143">
        <v>0</v>
      </c>
      <c r="Q35" s="143">
        <v>0</v>
      </c>
      <c r="R35" s="143">
        <v>0</v>
      </c>
      <c r="S35" s="143">
        <v>0</v>
      </c>
      <c r="T35" s="143">
        <v>0</v>
      </c>
      <c r="U35" s="143">
        <v>0</v>
      </c>
      <c r="V35" s="143">
        <v>0</v>
      </c>
      <c r="W35" s="143">
        <v>0</v>
      </c>
      <c r="X35" s="143">
        <v>0</v>
      </c>
      <c r="Y35" s="143">
        <v>0</v>
      </c>
      <c r="Z35" s="143">
        <v>0</v>
      </c>
      <c r="AA35" s="143">
        <v>2</v>
      </c>
    </row>
    <row r="36" spans="1:27" s="143" customFormat="1" ht="14.5" x14ac:dyDescent="0.35">
      <c r="A36" s="143" t="s">
        <v>106</v>
      </c>
      <c r="B36" s="143">
        <v>0</v>
      </c>
      <c r="C36" s="143">
        <v>0</v>
      </c>
      <c r="D36" s="143">
        <v>0</v>
      </c>
      <c r="E36" s="143">
        <v>0</v>
      </c>
      <c r="F36" s="143">
        <v>0</v>
      </c>
      <c r="G36" s="143">
        <v>0</v>
      </c>
      <c r="H36" s="143">
        <v>0</v>
      </c>
      <c r="I36" s="143">
        <v>0</v>
      </c>
      <c r="J36" s="143">
        <v>0</v>
      </c>
      <c r="K36" s="143">
        <v>0</v>
      </c>
      <c r="L36" s="143">
        <v>0</v>
      </c>
      <c r="M36" s="143">
        <v>0</v>
      </c>
      <c r="N36" s="143">
        <v>0</v>
      </c>
      <c r="O36" s="143">
        <v>0</v>
      </c>
      <c r="P36" s="143">
        <v>0</v>
      </c>
      <c r="Q36" s="143">
        <v>0</v>
      </c>
      <c r="R36" s="143">
        <v>0</v>
      </c>
      <c r="S36" s="143">
        <v>1</v>
      </c>
      <c r="T36" s="143">
        <v>0</v>
      </c>
      <c r="U36" s="143">
        <v>0</v>
      </c>
      <c r="V36" s="143">
        <v>0</v>
      </c>
      <c r="W36" s="143">
        <v>0</v>
      </c>
      <c r="X36" s="143">
        <v>0</v>
      </c>
      <c r="Y36" s="143">
        <v>0</v>
      </c>
      <c r="Z36" s="143">
        <v>0</v>
      </c>
      <c r="AA36" s="143">
        <v>1</v>
      </c>
    </row>
    <row r="39" spans="1:27" ht="18.5" x14ac:dyDescent="0.45">
      <c r="A39" s="139" t="s">
        <v>147</v>
      </c>
    </row>
    <row r="40" spans="1:27" ht="14.5" x14ac:dyDescent="0.35">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row>
    <row r="41" spans="1:27" ht="14.5" x14ac:dyDescent="0.35">
      <c r="A41" s="142" t="s">
        <v>142</v>
      </c>
      <c r="B41" s="141" t="s">
        <v>55</v>
      </c>
      <c r="C41" s="141" t="s">
        <v>56</v>
      </c>
      <c r="D41" s="141" t="s">
        <v>57</v>
      </c>
      <c r="E41" s="141" t="s">
        <v>58</v>
      </c>
      <c r="F41" s="141" t="s">
        <v>59</v>
      </c>
      <c r="G41" s="141" t="s">
        <v>60</v>
      </c>
      <c r="H41" s="141" t="s">
        <v>61</v>
      </c>
      <c r="I41" s="141" t="s">
        <v>62</v>
      </c>
      <c r="J41" s="141" t="s">
        <v>63</v>
      </c>
      <c r="K41" s="141" t="s">
        <v>64</v>
      </c>
      <c r="L41" s="141" t="s">
        <v>65</v>
      </c>
      <c r="M41" s="141" t="s">
        <v>66</v>
      </c>
      <c r="N41" s="141" t="s">
        <v>67</v>
      </c>
      <c r="O41" s="141" t="s">
        <v>68</v>
      </c>
      <c r="P41" s="141" t="s">
        <v>69</v>
      </c>
      <c r="Q41" s="141" t="s">
        <v>70</v>
      </c>
      <c r="R41" s="141" t="s">
        <v>71</v>
      </c>
      <c r="S41" s="141" t="s">
        <v>72</v>
      </c>
      <c r="T41" s="141" t="s">
        <v>73</v>
      </c>
      <c r="U41" s="141" t="s">
        <v>74</v>
      </c>
      <c r="V41" s="141" t="s">
        <v>75</v>
      </c>
      <c r="W41" s="141" t="s">
        <v>76</v>
      </c>
      <c r="X41" s="141" t="s">
        <v>77</v>
      </c>
      <c r="Y41" s="141" t="s">
        <v>78</v>
      </c>
      <c r="Z41" s="141" t="s">
        <v>79</v>
      </c>
      <c r="AA41" s="141" t="s">
        <v>80</v>
      </c>
    </row>
    <row r="42" spans="1:27" ht="14.5" x14ac:dyDescent="0.35">
      <c r="A42" s="141" t="s">
        <v>12</v>
      </c>
      <c r="B42" s="145">
        <v>16</v>
      </c>
      <c r="C42" s="145">
        <v>0</v>
      </c>
      <c r="D42" s="145">
        <v>0</v>
      </c>
      <c r="E42" s="145">
        <v>0</v>
      </c>
      <c r="F42" s="145">
        <v>9</v>
      </c>
      <c r="G42" s="145">
        <v>595</v>
      </c>
      <c r="H42" s="145">
        <v>0</v>
      </c>
      <c r="I42" s="145">
        <v>0</v>
      </c>
      <c r="J42" s="145">
        <v>0</v>
      </c>
      <c r="K42" s="145">
        <v>0</v>
      </c>
      <c r="L42" s="145">
        <v>23</v>
      </c>
      <c r="M42" s="145">
        <v>43</v>
      </c>
      <c r="N42" s="145">
        <v>3</v>
      </c>
      <c r="O42" s="145">
        <v>655</v>
      </c>
      <c r="P42" s="145">
        <v>0</v>
      </c>
      <c r="Q42" s="145">
        <v>209</v>
      </c>
      <c r="R42" s="145">
        <v>312</v>
      </c>
      <c r="S42" s="145">
        <v>3336</v>
      </c>
      <c r="T42" s="145">
        <v>277</v>
      </c>
      <c r="U42" s="145">
        <v>62</v>
      </c>
      <c r="V42" s="145">
        <v>0</v>
      </c>
      <c r="W42" s="145">
        <v>0</v>
      </c>
      <c r="X42" s="145">
        <v>11139</v>
      </c>
      <c r="Y42" s="145">
        <v>12</v>
      </c>
      <c r="Z42" s="145">
        <v>24</v>
      </c>
      <c r="AA42" s="145">
        <f t="shared" ref="AA42:AA76" si="0">SUM(B42:Z42)</f>
        <v>16715</v>
      </c>
    </row>
    <row r="43" spans="1:27" ht="14.5" x14ac:dyDescent="0.35">
      <c r="A43" s="141" t="s">
        <v>19</v>
      </c>
      <c r="B43" s="145">
        <v>0</v>
      </c>
      <c r="C43" s="145">
        <v>0</v>
      </c>
      <c r="D43" s="145">
        <v>0</v>
      </c>
      <c r="E43" s="145">
        <v>0</v>
      </c>
      <c r="F43" s="145">
        <v>0</v>
      </c>
      <c r="G43" s="145">
        <v>0</v>
      </c>
      <c r="H43" s="145">
        <v>0</v>
      </c>
      <c r="I43" s="145">
        <v>0</v>
      </c>
      <c r="J43" s="145">
        <v>0</v>
      </c>
      <c r="K43" s="145">
        <v>0</v>
      </c>
      <c r="L43" s="145">
        <v>0</v>
      </c>
      <c r="M43" s="145">
        <v>0</v>
      </c>
      <c r="N43" s="145">
        <v>0</v>
      </c>
      <c r="O43" s="145">
        <v>0</v>
      </c>
      <c r="P43" s="145">
        <v>0</v>
      </c>
      <c r="Q43" s="145">
        <v>0</v>
      </c>
      <c r="R43" s="145">
        <v>1</v>
      </c>
      <c r="S43" s="145">
        <v>596</v>
      </c>
      <c r="T43" s="145">
        <v>0</v>
      </c>
      <c r="U43" s="145">
        <v>0</v>
      </c>
      <c r="V43" s="145">
        <v>0</v>
      </c>
      <c r="W43" s="145">
        <v>0</v>
      </c>
      <c r="X43" s="145">
        <v>2408</v>
      </c>
      <c r="Y43" s="145">
        <v>0</v>
      </c>
      <c r="Z43" s="145">
        <v>0</v>
      </c>
      <c r="AA43" s="145">
        <f t="shared" si="0"/>
        <v>3005</v>
      </c>
    </row>
    <row r="44" spans="1:27" ht="14.5" x14ac:dyDescent="0.35">
      <c r="A44" s="141" t="s">
        <v>36</v>
      </c>
      <c r="B44" s="145">
        <v>0</v>
      </c>
      <c r="C44" s="145">
        <v>0</v>
      </c>
      <c r="D44" s="145">
        <v>0</v>
      </c>
      <c r="E44" s="145">
        <v>0</v>
      </c>
      <c r="F44" s="145">
        <v>0</v>
      </c>
      <c r="G44" s="145">
        <v>0</v>
      </c>
      <c r="H44" s="145">
        <v>0</v>
      </c>
      <c r="I44" s="145">
        <v>0</v>
      </c>
      <c r="J44" s="145">
        <v>0</v>
      </c>
      <c r="K44" s="145">
        <v>0</v>
      </c>
      <c r="L44" s="145">
        <v>0</v>
      </c>
      <c r="M44" s="145">
        <v>0</v>
      </c>
      <c r="N44" s="145">
        <v>0</v>
      </c>
      <c r="O44" s="145">
        <v>1</v>
      </c>
      <c r="P44" s="145">
        <v>0</v>
      </c>
      <c r="Q44" s="145">
        <v>0</v>
      </c>
      <c r="R44" s="145">
        <v>5</v>
      </c>
      <c r="S44" s="145">
        <v>85</v>
      </c>
      <c r="T44" s="145">
        <v>0</v>
      </c>
      <c r="U44" s="145">
        <v>0</v>
      </c>
      <c r="V44" s="145">
        <v>0</v>
      </c>
      <c r="W44" s="145">
        <v>0</v>
      </c>
      <c r="X44" s="145">
        <v>2099</v>
      </c>
      <c r="Y44" s="145">
        <v>0</v>
      </c>
      <c r="Z44" s="145">
        <v>1</v>
      </c>
      <c r="AA44" s="145">
        <f t="shared" si="0"/>
        <v>2191</v>
      </c>
    </row>
    <row r="45" spans="1:27" ht="14.5" x14ac:dyDescent="0.35">
      <c r="A45" s="141" t="s">
        <v>15</v>
      </c>
      <c r="B45" s="145">
        <v>16</v>
      </c>
      <c r="C45" s="145">
        <v>0</v>
      </c>
      <c r="D45" s="145">
        <v>0</v>
      </c>
      <c r="E45" s="145">
        <v>0</v>
      </c>
      <c r="F45" s="145">
        <v>2</v>
      </c>
      <c r="G45" s="145">
        <v>281</v>
      </c>
      <c r="H45" s="145">
        <v>0</v>
      </c>
      <c r="I45" s="145">
        <v>0</v>
      </c>
      <c r="J45" s="145">
        <v>0</v>
      </c>
      <c r="K45" s="145">
        <v>0</v>
      </c>
      <c r="L45" s="145">
        <v>2</v>
      </c>
      <c r="M45" s="145">
        <v>0</v>
      </c>
      <c r="N45" s="145">
        <v>2</v>
      </c>
      <c r="O45" s="145">
        <v>133</v>
      </c>
      <c r="P45" s="145">
        <v>0</v>
      </c>
      <c r="Q45" s="145">
        <v>4</v>
      </c>
      <c r="R45" s="145">
        <v>18</v>
      </c>
      <c r="S45" s="145">
        <v>495</v>
      </c>
      <c r="T45" s="145">
        <v>89</v>
      </c>
      <c r="U45" s="145">
        <v>62</v>
      </c>
      <c r="V45" s="145">
        <v>0</v>
      </c>
      <c r="W45" s="145">
        <v>0</v>
      </c>
      <c r="X45" s="145">
        <v>933</v>
      </c>
      <c r="Y45" s="145">
        <v>0</v>
      </c>
      <c r="Z45" s="145">
        <v>2</v>
      </c>
      <c r="AA45" s="145">
        <f t="shared" si="0"/>
        <v>2039</v>
      </c>
    </row>
    <row r="46" spans="1:27" ht="14.5" x14ac:dyDescent="0.35">
      <c r="A46" s="141" t="s">
        <v>27</v>
      </c>
      <c r="B46" s="145">
        <v>0</v>
      </c>
      <c r="C46" s="145">
        <v>0</v>
      </c>
      <c r="D46" s="145">
        <v>0</v>
      </c>
      <c r="E46" s="145">
        <v>0</v>
      </c>
      <c r="F46" s="145">
        <v>6</v>
      </c>
      <c r="G46" s="145">
        <v>237</v>
      </c>
      <c r="H46" s="145">
        <v>0</v>
      </c>
      <c r="I46" s="145">
        <v>0</v>
      </c>
      <c r="J46" s="145">
        <v>0</v>
      </c>
      <c r="K46" s="145">
        <v>0</v>
      </c>
      <c r="L46" s="145">
        <v>20</v>
      </c>
      <c r="M46" s="145">
        <v>1</v>
      </c>
      <c r="N46" s="145">
        <v>0</v>
      </c>
      <c r="O46" s="145">
        <v>108</v>
      </c>
      <c r="P46" s="145">
        <v>0</v>
      </c>
      <c r="Q46" s="145">
        <v>9</v>
      </c>
      <c r="R46" s="145">
        <v>131</v>
      </c>
      <c r="S46" s="145">
        <v>396</v>
      </c>
      <c r="T46" s="145">
        <v>76</v>
      </c>
      <c r="U46" s="145">
        <v>0</v>
      </c>
      <c r="V46" s="145">
        <v>0</v>
      </c>
      <c r="W46" s="145">
        <v>0</v>
      </c>
      <c r="X46" s="145">
        <v>672</v>
      </c>
      <c r="Y46" s="145">
        <v>12</v>
      </c>
      <c r="Z46" s="145">
        <v>18</v>
      </c>
      <c r="AA46" s="145">
        <f t="shared" si="0"/>
        <v>1686</v>
      </c>
    </row>
    <row r="47" spans="1:27" ht="14.5" x14ac:dyDescent="0.35">
      <c r="A47" s="141" t="s">
        <v>86</v>
      </c>
      <c r="B47" s="145">
        <v>0</v>
      </c>
      <c r="C47" s="145">
        <v>0</v>
      </c>
      <c r="D47" s="145">
        <v>0</v>
      </c>
      <c r="E47" s="145">
        <v>0</v>
      </c>
      <c r="F47" s="145">
        <v>0</v>
      </c>
      <c r="G47" s="145">
        <v>0</v>
      </c>
      <c r="H47" s="145">
        <v>0</v>
      </c>
      <c r="I47" s="145">
        <v>0</v>
      </c>
      <c r="J47" s="145">
        <v>0</v>
      </c>
      <c r="K47" s="145">
        <v>0</v>
      </c>
      <c r="L47" s="145">
        <v>0</v>
      </c>
      <c r="M47" s="145">
        <v>0</v>
      </c>
      <c r="N47" s="145">
        <v>0</v>
      </c>
      <c r="O47" s="145">
        <v>55</v>
      </c>
      <c r="P47" s="145">
        <v>0</v>
      </c>
      <c r="Q47" s="145">
        <v>0</v>
      </c>
      <c r="R47" s="145">
        <v>14</v>
      </c>
      <c r="S47" s="145">
        <v>612</v>
      </c>
      <c r="T47" s="145">
        <v>24</v>
      </c>
      <c r="U47" s="145">
        <v>0</v>
      </c>
      <c r="V47" s="145">
        <v>0</v>
      </c>
      <c r="W47" s="145">
        <v>0</v>
      </c>
      <c r="X47" s="145">
        <v>606</v>
      </c>
      <c r="Y47" s="145">
        <v>0</v>
      </c>
      <c r="Z47" s="145">
        <v>0</v>
      </c>
      <c r="AA47" s="145">
        <f t="shared" si="0"/>
        <v>1311</v>
      </c>
    </row>
    <row r="48" spans="1:27" ht="14.5" x14ac:dyDescent="0.35">
      <c r="A48" s="141" t="s">
        <v>81</v>
      </c>
      <c r="B48" s="145">
        <v>0</v>
      </c>
      <c r="C48" s="145">
        <v>0</v>
      </c>
      <c r="D48" s="145">
        <v>0</v>
      </c>
      <c r="E48" s="145">
        <v>0</v>
      </c>
      <c r="F48" s="145">
        <v>0</v>
      </c>
      <c r="G48" s="145">
        <v>0</v>
      </c>
      <c r="H48" s="145">
        <v>0</v>
      </c>
      <c r="I48" s="145">
        <v>0</v>
      </c>
      <c r="J48" s="145">
        <v>0</v>
      </c>
      <c r="K48" s="145">
        <v>0</v>
      </c>
      <c r="L48" s="145">
        <v>0</v>
      </c>
      <c r="M48" s="145">
        <v>0</v>
      </c>
      <c r="N48" s="145">
        <v>0</v>
      </c>
      <c r="O48" s="145">
        <v>23</v>
      </c>
      <c r="P48" s="145">
        <v>0</v>
      </c>
      <c r="Q48" s="145">
        <v>0</v>
      </c>
      <c r="R48" s="145">
        <v>0</v>
      </c>
      <c r="S48" s="145">
        <v>24</v>
      </c>
      <c r="T48" s="145">
        <v>0</v>
      </c>
      <c r="U48" s="145">
        <v>0</v>
      </c>
      <c r="V48" s="145">
        <v>0</v>
      </c>
      <c r="W48" s="145">
        <v>0</v>
      </c>
      <c r="X48" s="145">
        <v>1220</v>
      </c>
      <c r="Y48" s="145">
        <v>0</v>
      </c>
      <c r="Z48" s="145">
        <v>0</v>
      </c>
      <c r="AA48" s="145">
        <f t="shared" si="0"/>
        <v>1267</v>
      </c>
    </row>
    <row r="49" spans="1:27" ht="14.5" x14ac:dyDescent="0.35">
      <c r="A49" s="141" t="s">
        <v>13</v>
      </c>
      <c r="B49" s="145">
        <v>0</v>
      </c>
      <c r="C49" s="145">
        <v>0</v>
      </c>
      <c r="D49" s="145">
        <v>0</v>
      </c>
      <c r="E49" s="145">
        <v>0</v>
      </c>
      <c r="F49" s="145">
        <v>1</v>
      </c>
      <c r="G49" s="145">
        <v>5</v>
      </c>
      <c r="H49" s="145">
        <v>0</v>
      </c>
      <c r="I49" s="145">
        <v>0</v>
      </c>
      <c r="J49" s="145">
        <v>0</v>
      </c>
      <c r="K49" s="145">
        <v>0</v>
      </c>
      <c r="L49" s="145">
        <v>0</v>
      </c>
      <c r="M49" s="145">
        <v>0</v>
      </c>
      <c r="N49" s="145">
        <v>0</v>
      </c>
      <c r="O49" s="145">
        <v>188</v>
      </c>
      <c r="P49" s="145">
        <v>0</v>
      </c>
      <c r="Q49" s="145">
        <v>138</v>
      </c>
      <c r="R49" s="145">
        <v>0</v>
      </c>
      <c r="S49" s="145">
        <v>24</v>
      </c>
      <c r="T49" s="145">
        <v>38</v>
      </c>
      <c r="U49" s="145">
        <v>0</v>
      </c>
      <c r="V49" s="145">
        <v>0</v>
      </c>
      <c r="W49" s="145">
        <v>0</v>
      </c>
      <c r="X49" s="145">
        <v>809</v>
      </c>
      <c r="Y49" s="145">
        <v>0</v>
      </c>
      <c r="Z49" s="145">
        <v>0</v>
      </c>
      <c r="AA49" s="145">
        <f t="shared" si="0"/>
        <v>1203</v>
      </c>
    </row>
    <row r="50" spans="1:27" ht="14.5" x14ac:dyDescent="0.35">
      <c r="A50" s="141" t="s">
        <v>91</v>
      </c>
      <c r="B50" s="145">
        <v>0</v>
      </c>
      <c r="C50" s="145">
        <v>0</v>
      </c>
      <c r="D50" s="145">
        <v>0</v>
      </c>
      <c r="E50" s="145">
        <v>0</v>
      </c>
      <c r="F50" s="145">
        <v>0</v>
      </c>
      <c r="G50" s="145">
        <v>0</v>
      </c>
      <c r="H50" s="145">
        <v>0</v>
      </c>
      <c r="I50" s="145">
        <v>0</v>
      </c>
      <c r="J50" s="145">
        <v>0</v>
      </c>
      <c r="K50" s="145">
        <v>0</v>
      </c>
      <c r="L50" s="145">
        <v>0</v>
      </c>
      <c r="M50" s="145">
        <v>0</v>
      </c>
      <c r="N50" s="145">
        <v>0</v>
      </c>
      <c r="O50" s="145">
        <v>0</v>
      </c>
      <c r="P50" s="145">
        <v>0</v>
      </c>
      <c r="Q50" s="145">
        <v>0</v>
      </c>
      <c r="R50" s="145">
        <v>0</v>
      </c>
      <c r="S50" s="145">
        <v>56</v>
      </c>
      <c r="T50" s="145">
        <v>6</v>
      </c>
      <c r="U50" s="145">
        <v>0</v>
      </c>
      <c r="V50" s="145">
        <v>0</v>
      </c>
      <c r="W50" s="145">
        <v>0</v>
      </c>
      <c r="X50" s="145">
        <v>705</v>
      </c>
      <c r="Y50" s="145">
        <v>0</v>
      </c>
      <c r="Z50" s="145">
        <v>0</v>
      </c>
      <c r="AA50" s="145">
        <f t="shared" si="0"/>
        <v>767</v>
      </c>
    </row>
    <row r="51" spans="1:27" ht="14.5" x14ac:dyDescent="0.35">
      <c r="A51" s="141" t="s">
        <v>82</v>
      </c>
      <c r="B51" s="145">
        <v>0</v>
      </c>
      <c r="C51" s="145">
        <v>0</v>
      </c>
      <c r="D51" s="145">
        <v>0</v>
      </c>
      <c r="E51" s="145">
        <v>0</v>
      </c>
      <c r="F51" s="145">
        <v>0</v>
      </c>
      <c r="G51" s="145">
        <v>0</v>
      </c>
      <c r="H51" s="145">
        <v>0</v>
      </c>
      <c r="I51" s="145">
        <v>0</v>
      </c>
      <c r="J51" s="145">
        <v>0</v>
      </c>
      <c r="K51" s="145">
        <v>0</v>
      </c>
      <c r="L51" s="145">
        <v>0</v>
      </c>
      <c r="M51" s="145">
        <v>0</v>
      </c>
      <c r="N51" s="145">
        <v>0</v>
      </c>
      <c r="O51" s="145">
        <v>0</v>
      </c>
      <c r="P51" s="145">
        <v>0</v>
      </c>
      <c r="Q51" s="145">
        <v>0</v>
      </c>
      <c r="R51" s="145">
        <v>0</v>
      </c>
      <c r="S51" s="145">
        <v>15</v>
      </c>
      <c r="T51" s="145">
        <v>0</v>
      </c>
      <c r="U51" s="145">
        <v>0</v>
      </c>
      <c r="V51" s="145">
        <v>0</v>
      </c>
      <c r="W51" s="145">
        <v>0</v>
      </c>
      <c r="X51" s="145">
        <v>581</v>
      </c>
      <c r="Y51" s="145">
        <v>0</v>
      </c>
      <c r="Z51" s="145">
        <v>0</v>
      </c>
      <c r="AA51" s="145">
        <f t="shared" si="0"/>
        <v>596</v>
      </c>
    </row>
    <row r="52" spans="1:27" ht="14.5" x14ac:dyDescent="0.35">
      <c r="A52" s="141" t="s">
        <v>98</v>
      </c>
      <c r="B52" s="145">
        <v>0</v>
      </c>
      <c r="C52" s="145">
        <v>0</v>
      </c>
      <c r="D52" s="145">
        <v>0</v>
      </c>
      <c r="E52" s="145">
        <v>0</v>
      </c>
      <c r="F52" s="145">
        <v>0</v>
      </c>
      <c r="G52" s="145">
        <v>0</v>
      </c>
      <c r="H52" s="145">
        <v>0</v>
      </c>
      <c r="I52" s="145">
        <v>0</v>
      </c>
      <c r="J52" s="145">
        <v>0</v>
      </c>
      <c r="K52" s="145">
        <v>0</v>
      </c>
      <c r="L52" s="145">
        <v>0</v>
      </c>
      <c r="M52" s="145">
        <v>41</v>
      </c>
      <c r="N52" s="145">
        <v>0</v>
      </c>
      <c r="O52" s="145">
        <v>14</v>
      </c>
      <c r="P52" s="145">
        <v>0</v>
      </c>
      <c r="Q52" s="145">
        <v>1</v>
      </c>
      <c r="R52" s="145">
        <v>98</v>
      </c>
      <c r="S52" s="145">
        <v>125</v>
      </c>
      <c r="T52" s="145">
        <v>21</v>
      </c>
      <c r="U52" s="145">
        <v>0</v>
      </c>
      <c r="V52" s="145">
        <v>0</v>
      </c>
      <c r="W52" s="145">
        <v>0</v>
      </c>
      <c r="X52" s="145">
        <v>209</v>
      </c>
      <c r="Y52" s="145">
        <v>0</v>
      </c>
      <c r="Z52" s="145">
        <v>0</v>
      </c>
      <c r="AA52" s="145">
        <f t="shared" si="0"/>
        <v>509</v>
      </c>
    </row>
    <row r="53" spans="1:27" ht="14.5" x14ac:dyDescent="0.35">
      <c r="A53" s="141" t="s">
        <v>102</v>
      </c>
      <c r="B53" s="145">
        <v>0</v>
      </c>
      <c r="C53" s="145">
        <v>0</v>
      </c>
      <c r="D53" s="145">
        <v>0</v>
      </c>
      <c r="E53" s="145">
        <v>0</v>
      </c>
      <c r="F53" s="145">
        <v>0</v>
      </c>
      <c r="G53" s="145">
        <v>0</v>
      </c>
      <c r="H53" s="145">
        <v>0</v>
      </c>
      <c r="I53" s="145">
        <v>0</v>
      </c>
      <c r="J53" s="145">
        <v>0</v>
      </c>
      <c r="K53" s="145">
        <v>0</v>
      </c>
      <c r="L53" s="145">
        <v>0</v>
      </c>
      <c r="M53" s="145">
        <v>0</v>
      </c>
      <c r="N53" s="145">
        <v>0</v>
      </c>
      <c r="O53" s="145">
        <v>0</v>
      </c>
      <c r="P53" s="145">
        <v>0</v>
      </c>
      <c r="Q53" s="145">
        <v>0</v>
      </c>
      <c r="R53" s="145">
        <v>0</v>
      </c>
      <c r="S53" s="145">
        <v>462</v>
      </c>
      <c r="T53" s="145">
        <v>11</v>
      </c>
      <c r="U53" s="145">
        <v>0</v>
      </c>
      <c r="V53" s="145">
        <v>0</v>
      </c>
      <c r="W53" s="145">
        <v>0</v>
      </c>
      <c r="X53" s="145">
        <v>9</v>
      </c>
      <c r="Y53" s="145">
        <v>0</v>
      </c>
      <c r="Z53" s="145">
        <v>0</v>
      </c>
      <c r="AA53" s="145">
        <f t="shared" si="0"/>
        <v>482</v>
      </c>
    </row>
    <row r="54" spans="1:27" ht="14.5" x14ac:dyDescent="0.35">
      <c r="A54" s="141" t="s">
        <v>88</v>
      </c>
      <c r="B54" s="145">
        <v>0</v>
      </c>
      <c r="C54" s="145">
        <v>0</v>
      </c>
      <c r="D54" s="145">
        <v>0</v>
      </c>
      <c r="E54" s="145">
        <v>0</v>
      </c>
      <c r="F54" s="145">
        <v>0</v>
      </c>
      <c r="G54" s="145">
        <v>0</v>
      </c>
      <c r="H54" s="145">
        <v>0</v>
      </c>
      <c r="I54" s="145">
        <v>0</v>
      </c>
      <c r="J54" s="145">
        <v>0</v>
      </c>
      <c r="K54" s="145">
        <v>0</v>
      </c>
      <c r="L54" s="145">
        <v>0</v>
      </c>
      <c r="M54" s="145">
        <v>0</v>
      </c>
      <c r="N54" s="145">
        <v>0</v>
      </c>
      <c r="O54" s="145">
        <v>0</v>
      </c>
      <c r="P54" s="145">
        <v>0</v>
      </c>
      <c r="Q54" s="145">
        <v>20</v>
      </c>
      <c r="R54" s="145">
        <v>0</v>
      </c>
      <c r="S54" s="145">
        <v>98</v>
      </c>
      <c r="T54" s="145">
        <v>0</v>
      </c>
      <c r="U54" s="145">
        <v>0</v>
      </c>
      <c r="V54" s="145">
        <v>0</v>
      </c>
      <c r="W54" s="145">
        <v>0</v>
      </c>
      <c r="X54" s="145">
        <v>279</v>
      </c>
      <c r="Y54" s="145">
        <v>0</v>
      </c>
      <c r="Z54" s="145">
        <v>1</v>
      </c>
      <c r="AA54" s="145">
        <f t="shared" si="0"/>
        <v>398</v>
      </c>
    </row>
    <row r="55" spans="1:27" ht="14.5" x14ac:dyDescent="0.35">
      <c r="A55" s="141" t="s">
        <v>32</v>
      </c>
      <c r="B55" s="145">
        <v>0</v>
      </c>
      <c r="C55" s="145">
        <v>0</v>
      </c>
      <c r="D55" s="145">
        <v>0</v>
      </c>
      <c r="E55" s="145">
        <v>0</v>
      </c>
      <c r="F55" s="145">
        <v>0</v>
      </c>
      <c r="G55" s="145">
        <v>0</v>
      </c>
      <c r="H55" s="145">
        <v>0</v>
      </c>
      <c r="I55" s="145">
        <v>0</v>
      </c>
      <c r="J55" s="145">
        <v>0</v>
      </c>
      <c r="K55" s="145">
        <v>0</v>
      </c>
      <c r="L55" s="145">
        <v>0</v>
      </c>
      <c r="M55" s="145">
        <v>0</v>
      </c>
      <c r="N55" s="145">
        <v>0</v>
      </c>
      <c r="O55" s="145">
        <v>100</v>
      </c>
      <c r="P55" s="145">
        <v>0</v>
      </c>
      <c r="Q55" s="145">
        <v>0</v>
      </c>
      <c r="R55" s="145">
        <v>30</v>
      </c>
      <c r="S55" s="145">
        <v>19</v>
      </c>
      <c r="T55" s="145">
        <v>10</v>
      </c>
      <c r="U55" s="145">
        <v>0</v>
      </c>
      <c r="V55" s="145">
        <v>0</v>
      </c>
      <c r="W55" s="145">
        <v>0</v>
      </c>
      <c r="X55" s="145">
        <v>162</v>
      </c>
      <c r="Y55" s="145">
        <v>0</v>
      </c>
      <c r="Z55" s="145">
        <v>0</v>
      </c>
      <c r="AA55" s="145">
        <f t="shared" si="0"/>
        <v>321</v>
      </c>
    </row>
    <row r="56" spans="1:27" ht="14.5" x14ac:dyDescent="0.35">
      <c r="A56" s="141" t="s">
        <v>96</v>
      </c>
      <c r="B56" s="145">
        <v>0</v>
      </c>
      <c r="C56" s="145">
        <v>0</v>
      </c>
      <c r="D56" s="145">
        <v>0</v>
      </c>
      <c r="E56" s="145">
        <v>0</v>
      </c>
      <c r="F56" s="145">
        <v>0</v>
      </c>
      <c r="G56" s="145">
        <v>1</v>
      </c>
      <c r="H56" s="145">
        <v>0</v>
      </c>
      <c r="I56" s="145">
        <v>0</v>
      </c>
      <c r="J56" s="145">
        <v>0</v>
      </c>
      <c r="K56" s="145">
        <v>0</v>
      </c>
      <c r="L56" s="145">
        <v>0</v>
      </c>
      <c r="M56" s="145">
        <v>0</v>
      </c>
      <c r="N56" s="145">
        <v>0</v>
      </c>
      <c r="O56" s="145">
        <v>2</v>
      </c>
      <c r="P56" s="145">
        <v>0</v>
      </c>
      <c r="Q56" s="145">
        <v>0</v>
      </c>
      <c r="R56" s="145">
        <v>0</v>
      </c>
      <c r="S56" s="145">
        <v>219</v>
      </c>
      <c r="T56" s="145">
        <v>2</v>
      </c>
      <c r="U56" s="145">
        <v>0</v>
      </c>
      <c r="V56" s="145">
        <v>0</v>
      </c>
      <c r="W56" s="145">
        <v>0</v>
      </c>
      <c r="X56" s="145">
        <v>1</v>
      </c>
      <c r="Y56" s="145">
        <v>0</v>
      </c>
      <c r="Z56" s="145">
        <v>0</v>
      </c>
      <c r="AA56" s="145">
        <f t="shared" si="0"/>
        <v>225</v>
      </c>
    </row>
    <row r="57" spans="1:27" ht="14.5" x14ac:dyDescent="0.35">
      <c r="A57" s="141" t="s">
        <v>107</v>
      </c>
      <c r="B57" s="145">
        <v>0</v>
      </c>
      <c r="C57" s="145">
        <v>0</v>
      </c>
      <c r="D57" s="145">
        <v>0</v>
      </c>
      <c r="E57" s="145">
        <v>0</v>
      </c>
      <c r="F57" s="145">
        <v>0</v>
      </c>
      <c r="G57" s="145">
        <v>23</v>
      </c>
      <c r="H57" s="145">
        <v>0</v>
      </c>
      <c r="I57" s="145">
        <v>0</v>
      </c>
      <c r="J57" s="145">
        <v>0</v>
      </c>
      <c r="K57" s="145">
        <v>0</v>
      </c>
      <c r="L57" s="145">
        <v>0</v>
      </c>
      <c r="M57" s="145">
        <v>0</v>
      </c>
      <c r="N57" s="145">
        <v>0</v>
      </c>
      <c r="O57" s="145">
        <v>0</v>
      </c>
      <c r="P57" s="145">
        <v>0</v>
      </c>
      <c r="Q57" s="145">
        <v>0</v>
      </c>
      <c r="R57" s="145">
        <v>1</v>
      </c>
      <c r="S57" s="145">
        <v>10</v>
      </c>
      <c r="T57" s="145">
        <v>0</v>
      </c>
      <c r="U57" s="145">
        <v>0</v>
      </c>
      <c r="V57" s="145">
        <v>0</v>
      </c>
      <c r="W57" s="145">
        <v>0</v>
      </c>
      <c r="X57" s="145">
        <v>150</v>
      </c>
      <c r="Y57" s="145">
        <v>0</v>
      </c>
      <c r="Z57" s="145">
        <v>0</v>
      </c>
      <c r="AA57" s="145">
        <f t="shared" si="0"/>
        <v>184</v>
      </c>
    </row>
    <row r="58" spans="1:27" ht="14.5" x14ac:dyDescent="0.35">
      <c r="A58" s="141" t="s">
        <v>108</v>
      </c>
      <c r="B58" s="145">
        <v>0</v>
      </c>
      <c r="C58" s="145">
        <v>0</v>
      </c>
      <c r="D58" s="145">
        <v>0</v>
      </c>
      <c r="E58" s="145">
        <v>0</v>
      </c>
      <c r="F58" s="145">
        <v>0</v>
      </c>
      <c r="G58" s="145">
        <v>0</v>
      </c>
      <c r="H58" s="145">
        <v>0</v>
      </c>
      <c r="I58" s="145">
        <v>0</v>
      </c>
      <c r="J58" s="145">
        <v>0</v>
      </c>
      <c r="K58" s="145">
        <v>0</v>
      </c>
      <c r="L58" s="145">
        <v>0</v>
      </c>
      <c r="M58" s="145">
        <v>0</v>
      </c>
      <c r="N58" s="145">
        <v>0</v>
      </c>
      <c r="O58" s="145">
        <v>0</v>
      </c>
      <c r="P58" s="145">
        <v>0</v>
      </c>
      <c r="Q58" s="145">
        <v>0</v>
      </c>
      <c r="R58" s="145">
        <v>0</v>
      </c>
      <c r="S58" s="145">
        <v>0</v>
      </c>
      <c r="T58" s="145">
        <v>0</v>
      </c>
      <c r="U58" s="145">
        <v>0</v>
      </c>
      <c r="V58" s="145">
        <v>0</v>
      </c>
      <c r="W58" s="145">
        <v>0</v>
      </c>
      <c r="X58" s="145">
        <v>126</v>
      </c>
      <c r="Y58" s="145">
        <v>0</v>
      </c>
      <c r="Z58" s="145">
        <v>0</v>
      </c>
      <c r="AA58" s="145">
        <f t="shared" si="0"/>
        <v>126</v>
      </c>
    </row>
    <row r="59" spans="1:27" ht="14.5" x14ac:dyDescent="0.35">
      <c r="A59" s="141" t="s">
        <v>35</v>
      </c>
      <c r="B59" s="145">
        <v>0</v>
      </c>
      <c r="C59" s="145">
        <v>0</v>
      </c>
      <c r="D59" s="145">
        <v>0</v>
      </c>
      <c r="E59" s="145">
        <v>0</v>
      </c>
      <c r="F59" s="145">
        <v>0</v>
      </c>
      <c r="G59" s="145">
        <v>6</v>
      </c>
      <c r="H59" s="145">
        <v>0</v>
      </c>
      <c r="I59" s="145">
        <v>0</v>
      </c>
      <c r="J59" s="145">
        <v>0</v>
      </c>
      <c r="K59" s="145">
        <v>0</v>
      </c>
      <c r="L59" s="145">
        <v>1</v>
      </c>
      <c r="M59" s="145">
        <v>0</v>
      </c>
      <c r="N59" s="145">
        <v>0</v>
      </c>
      <c r="O59" s="145">
        <v>11</v>
      </c>
      <c r="P59" s="145">
        <v>0</v>
      </c>
      <c r="Q59" s="145">
        <v>4</v>
      </c>
      <c r="R59" s="145">
        <v>0</v>
      </c>
      <c r="S59" s="145">
        <v>63</v>
      </c>
      <c r="T59" s="145">
        <v>0</v>
      </c>
      <c r="U59" s="145">
        <v>0</v>
      </c>
      <c r="V59" s="145">
        <v>0</v>
      </c>
      <c r="W59" s="145">
        <v>0</v>
      </c>
      <c r="X59" s="145">
        <v>18</v>
      </c>
      <c r="Y59" s="145">
        <v>0</v>
      </c>
      <c r="Z59" s="145">
        <v>0</v>
      </c>
      <c r="AA59" s="145">
        <f t="shared" si="0"/>
        <v>103</v>
      </c>
    </row>
    <row r="60" spans="1:27" ht="14.5" x14ac:dyDescent="0.35">
      <c r="A60" s="141" t="s">
        <v>90</v>
      </c>
      <c r="B60" s="145">
        <v>0</v>
      </c>
      <c r="C60" s="145">
        <v>0</v>
      </c>
      <c r="D60" s="145">
        <v>0</v>
      </c>
      <c r="E60" s="145">
        <v>0</v>
      </c>
      <c r="F60" s="145">
        <v>0</v>
      </c>
      <c r="G60" s="145">
        <v>0</v>
      </c>
      <c r="H60" s="145">
        <v>0</v>
      </c>
      <c r="I60" s="145">
        <v>0</v>
      </c>
      <c r="J60" s="145">
        <v>0</v>
      </c>
      <c r="K60" s="145">
        <v>0</v>
      </c>
      <c r="L60" s="145">
        <v>0</v>
      </c>
      <c r="M60" s="145">
        <v>0</v>
      </c>
      <c r="N60" s="145">
        <v>0</v>
      </c>
      <c r="O60" s="145">
        <v>0</v>
      </c>
      <c r="P60" s="145">
        <v>0</v>
      </c>
      <c r="Q60" s="145">
        <v>0</v>
      </c>
      <c r="R60" s="145">
        <v>0</v>
      </c>
      <c r="S60" s="145">
        <v>0</v>
      </c>
      <c r="T60" s="145">
        <v>0</v>
      </c>
      <c r="U60" s="145">
        <v>0</v>
      </c>
      <c r="V60" s="145">
        <v>0</v>
      </c>
      <c r="W60" s="145">
        <v>0</v>
      </c>
      <c r="X60" s="145">
        <v>103</v>
      </c>
      <c r="Y60" s="145">
        <v>0</v>
      </c>
      <c r="Z60" s="145">
        <v>0</v>
      </c>
      <c r="AA60" s="145">
        <f t="shared" si="0"/>
        <v>103</v>
      </c>
    </row>
    <row r="61" spans="1:27" ht="14.5" x14ac:dyDescent="0.35">
      <c r="A61" s="141" t="s">
        <v>85</v>
      </c>
      <c r="B61" s="145">
        <v>0</v>
      </c>
      <c r="C61" s="145">
        <v>0</v>
      </c>
      <c r="D61" s="145">
        <v>0</v>
      </c>
      <c r="E61" s="145">
        <v>0</v>
      </c>
      <c r="F61" s="145">
        <v>0</v>
      </c>
      <c r="G61" s="145">
        <v>0</v>
      </c>
      <c r="H61" s="145">
        <v>0</v>
      </c>
      <c r="I61" s="145">
        <v>0</v>
      </c>
      <c r="J61" s="145">
        <v>0</v>
      </c>
      <c r="K61" s="145">
        <v>0</v>
      </c>
      <c r="L61" s="145">
        <v>0</v>
      </c>
      <c r="M61" s="145">
        <v>0</v>
      </c>
      <c r="N61" s="145">
        <v>0</v>
      </c>
      <c r="O61" s="145">
        <v>11</v>
      </c>
      <c r="P61" s="145">
        <v>0</v>
      </c>
      <c r="Q61" s="145">
        <v>31</v>
      </c>
      <c r="R61" s="145">
        <v>0</v>
      </c>
      <c r="S61" s="145">
        <v>0</v>
      </c>
      <c r="T61" s="145">
        <v>0</v>
      </c>
      <c r="U61" s="145">
        <v>0</v>
      </c>
      <c r="V61" s="145">
        <v>0</v>
      </c>
      <c r="W61" s="145">
        <v>0</v>
      </c>
      <c r="X61" s="145">
        <v>3</v>
      </c>
      <c r="Y61" s="145">
        <v>0</v>
      </c>
      <c r="Z61" s="145">
        <v>0</v>
      </c>
      <c r="AA61" s="145">
        <f t="shared" si="0"/>
        <v>45</v>
      </c>
    </row>
    <row r="62" spans="1:27" ht="14.5" x14ac:dyDescent="0.35">
      <c r="A62" s="141" t="s">
        <v>109</v>
      </c>
      <c r="B62" s="145">
        <v>0</v>
      </c>
      <c r="C62" s="145">
        <v>0</v>
      </c>
      <c r="D62" s="145">
        <v>0</v>
      </c>
      <c r="E62" s="145">
        <v>0</v>
      </c>
      <c r="F62" s="145">
        <v>0</v>
      </c>
      <c r="G62" s="145">
        <v>0</v>
      </c>
      <c r="H62" s="145">
        <v>0</v>
      </c>
      <c r="I62" s="145">
        <v>0</v>
      </c>
      <c r="J62" s="145">
        <v>0</v>
      </c>
      <c r="K62" s="145">
        <v>0</v>
      </c>
      <c r="L62" s="145">
        <v>0</v>
      </c>
      <c r="M62" s="145">
        <v>0</v>
      </c>
      <c r="N62" s="145">
        <v>0</v>
      </c>
      <c r="O62" s="145">
        <v>0</v>
      </c>
      <c r="P62" s="145">
        <v>0</v>
      </c>
      <c r="Q62" s="145">
        <v>0</v>
      </c>
      <c r="R62" s="145">
        <v>10</v>
      </c>
      <c r="S62" s="145">
        <v>21</v>
      </c>
      <c r="T62" s="145">
        <v>0</v>
      </c>
      <c r="U62" s="145">
        <v>0</v>
      </c>
      <c r="V62" s="145">
        <v>0</v>
      </c>
      <c r="W62" s="145">
        <v>0</v>
      </c>
      <c r="X62" s="145">
        <v>0</v>
      </c>
      <c r="Y62" s="145">
        <v>0</v>
      </c>
      <c r="Z62" s="145">
        <v>0</v>
      </c>
      <c r="AA62" s="145">
        <f t="shared" si="0"/>
        <v>31</v>
      </c>
    </row>
    <row r="63" spans="1:27" ht="14.5" x14ac:dyDescent="0.35">
      <c r="A63" s="141" t="s">
        <v>110</v>
      </c>
      <c r="B63" s="145">
        <v>0</v>
      </c>
      <c r="C63" s="145">
        <v>0</v>
      </c>
      <c r="D63" s="145">
        <v>0</v>
      </c>
      <c r="E63" s="145">
        <v>0</v>
      </c>
      <c r="F63" s="145">
        <v>0</v>
      </c>
      <c r="G63" s="145">
        <v>30</v>
      </c>
      <c r="H63" s="145">
        <v>0</v>
      </c>
      <c r="I63" s="145">
        <v>0</v>
      </c>
      <c r="J63" s="145">
        <v>0</v>
      </c>
      <c r="K63" s="145">
        <v>0</v>
      </c>
      <c r="L63" s="145">
        <v>0</v>
      </c>
      <c r="M63" s="145">
        <v>0</v>
      </c>
      <c r="N63" s="145">
        <v>0</v>
      </c>
      <c r="O63" s="145">
        <v>0</v>
      </c>
      <c r="P63" s="145">
        <v>0</v>
      </c>
      <c r="Q63" s="145">
        <v>0</v>
      </c>
      <c r="R63" s="145">
        <v>0</v>
      </c>
      <c r="S63" s="145">
        <v>0</v>
      </c>
      <c r="T63" s="145">
        <v>0</v>
      </c>
      <c r="U63" s="145">
        <v>0</v>
      </c>
      <c r="V63" s="145">
        <v>0</v>
      </c>
      <c r="W63" s="145">
        <v>0</v>
      </c>
      <c r="X63" s="145">
        <v>0</v>
      </c>
      <c r="Y63" s="145">
        <v>0</v>
      </c>
      <c r="Z63" s="145">
        <v>0</v>
      </c>
      <c r="AA63" s="145">
        <f t="shared" si="0"/>
        <v>30</v>
      </c>
    </row>
    <row r="64" spans="1:27" ht="14.5" x14ac:dyDescent="0.35">
      <c r="A64" s="141" t="s">
        <v>111</v>
      </c>
      <c r="B64" s="145">
        <v>0</v>
      </c>
      <c r="C64" s="145">
        <v>0</v>
      </c>
      <c r="D64" s="145">
        <v>0</v>
      </c>
      <c r="E64" s="145">
        <v>0</v>
      </c>
      <c r="F64" s="145">
        <v>0</v>
      </c>
      <c r="G64" s="145">
        <v>0</v>
      </c>
      <c r="H64" s="145">
        <v>0</v>
      </c>
      <c r="I64" s="145">
        <v>0</v>
      </c>
      <c r="J64" s="145">
        <v>0</v>
      </c>
      <c r="K64" s="145">
        <v>0</v>
      </c>
      <c r="L64" s="145">
        <v>0</v>
      </c>
      <c r="M64" s="145">
        <v>0</v>
      </c>
      <c r="N64" s="145">
        <v>0</v>
      </c>
      <c r="O64" s="145">
        <v>0</v>
      </c>
      <c r="P64" s="145">
        <v>0</v>
      </c>
      <c r="Q64" s="145">
        <v>0</v>
      </c>
      <c r="R64" s="145">
        <v>0</v>
      </c>
      <c r="S64" s="145">
        <v>0</v>
      </c>
      <c r="T64" s="145">
        <v>0</v>
      </c>
      <c r="U64" s="145">
        <v>0</v>
      </c>
      <c r="V64" s="145">
        <v>0</v>
      </c>
      <c r="W64" s="145">
        <v>0</v>
      </c>
      <c r="X64" s="145">
        <v>29</v>
      </c>
      <c r="Y64" s="145">
        <v>0</v>
      </c>
      <c r="Z64" s="145">
        <v>0</v>
      </c>
      <c r="AA64" s="145">
        <f t="shared" si="0"/>
        <v>29</v>
      </c>
    </row>
    <row r="65" spans="1:27" ht="14.5" x14ac:dyDescent="0.35">
      <c r="A65" s="141" t="s">
        <v>106</v>
      </c>
      <c r="B65" s="145">
        <v>0</v>
      </c>
      <c r="C65" s="145">
        <v>0</v>
      </c>
      <c r="D65" s="145">
        <v>0</v>
      </c>
      <c r="E65" s="145">
        <v>0</v>
      </c>
      <c r="F65" s="145">
        <v>0</v>
      </c>
      <c r="G65" s="145">
        <v>0</v>
      </c>
      <c r="H65" s="145">
        <v>0</v>
      </c>
      <c r="I65" s="145">
        <v>0</v>
      </c>
      <c r="J65" s="145">
        <v>0</v>
      </c>
      <c r="K65" s="145">
        <v>0</v>
      </c>
      <c r="L65" s="145">
        <v>0</v>
      </c>
      <c r="M65" s="145">
        <v>0</v>
      </c>
      <c r="N65" s="145">
        <v>0</v>
      </c>
      <c r="O65" s="145">
        <v>0</v>
      </c>
      <c r="P65" s="145">
        <v>0</v>
      </c>
      <c r="Q65" s="145">
        <v>0</v>
      </c>
      <c r="R65" s="145">
        <v>1</v>
      </c>
      <c r="S65" s="145">
        <v>12</v>
      </c>
      <c r="T65" s="145">
        <v>0</v>
      </c>
      <c r="U65" s="145">
        <v>0</v>
      </c>
      <c r="V65" s="145">
        <v>0</v>
      </c>
      <c r="W65" s="145">
        <v>0</v>
      </c>
      <c r="X65" s="145">
        <v>4</v>
      </c>
      <c r="Y65" s="145">
        <v>0</v>
      </c>
      <c r="Z65" s="145">
        <v>0</v>
      </c>
      <c r="AA65" s="145">
        <f t="shared" si="0"/>
        <v>17</v>
      </c>
    </row>
    <row r="66" spans="1:27" ht="14.5" x14ac:dyDescent="0.35">
      <c r="A66" s="141" t="s">
        <v>95</v>
      </c>
      <c r="B66" s="145">
        <v>0</v>
      </c>
      <c r="C66" s="145">
        <v>0</v>
      </c>
      <c r="D66" s="145">
        <v>0</v>
      </c>
      <c r="E66" s="145">
        <v>0</v>
      </c>
      <c r="F66" s="145">
        <v>0</v>
      </c>
      <c r="G66" s="145">
        <v>9</v>
      </c>
      <c r="H66" s="145">
        <v>0</v>
      </c>
      <c r="I66" s="145">
        <v>0</v>
      </c>
      <c r="J66" s="145">
        <v>0</v>
      </c>
      <c r="K66" s="145">
        <v>0</v>
      </c>
      <c r="L66" s="145">
        <v>0</v>
      </c>
      <c r="M66" s="145">
        <v>0</v>
      </c>
      <c r="N66" s="145">
        <v>0</v>
      </c>
      <c r="O66" s="145">
        <v>0</v>
      </c>
      <c r="P66" s="145">
        <v>0</v>
      </c>
      <c r="Q66" s="145">
        <v>0</v>
      </c>
      <c r="R66" s="145">
        <v>0</v>
      </c>
      <c r="S66" s="145">
        <v>0</v>
      </c>
      <c r="T66" s="145">
        <v>0</v>
      </c>
      <c r="U66" s="145">
        <v>0</v>
      </c>
      <c r="V66" s="145">
        <v>0</v>
      </c>
      <c r="W66" s="145">
        <v>0</v>
      </c>
      <c r="X66" s="145">
        <v>0</v>
      </c>
      <c r="Y66" s="145">
        <v>0</v>
      </c>
      <c r="Z66" s="145">
        <v>0</v>
      </c>
      <c r="AA66" s="145">
        <f t="shared" si="0"/>
        <v>9</v>
      </c>
    </row>
    <row r="67" spans="1:27" ht="14.5" x14ac:dyDescent="0.35">
      <c r="A67" s="141" t="s">
        <v>112</v>
      </c>
      <c r="B67" s="145">
        <v>0</v>
      </c>
      <c r="C67" s="145">
        <v>0</v>
      </c>
      <c r="D67" s="145">
        <v>0</v>
      </c>
      <c r="E67" s="145">
        <v>0</v>
      </c>
      <c r="F67" s="145">
        <v>0</v>
      </c>
      <c r="G67" s="145">
        <v>0</v>
      </c>
      <c r="H67" s="145">
        <v>0</v>
      </c>
      <c r="I67" s="145">
        <v>0</v>
      </c>
      <c r="J67" s="145">
        <v>0</v>
      </c>
      <c r="K67" s="145">
        <v>0</v>
      </c>
      <c r="L67" s="145">
        <v>0</v>
      </c>
      <c r="M67" s="145">
        <v>0</v>
      </c>
      <c r="N67" s="145">
        <v>0</v>
      </c>
      <c r="O67" s="145">
        <v>8</v>
      </c>
      <c r="P67" s="145">
        <v>0</v>
      </c>
      <c r="Q67" s="145">
        <v>0</v>
      </c>
      <c r="R67" s="145">
        <v>0</v>
      </c>
      <c r="S67" s="145">
        <v>0</v>
      </c>
      <c r="T67" s="145">
        <v>0</v>
      </c>
      <c r="U67" s="145">
        <v>0</v>
      </c>
      <c r="V67" s="145">
        <v>0</v>
      </c>
      <c r="W67" s="145">
        <v>0</v>
      </c>
      <c r="X67" s="145">
        <v>0</v>
      </c>
      <c r="Y67" s="145">
        <v>0</v>
      </c>
      <c r="Z67" s="145">
        <v>0</v>
      </c>
      <c r="AA67" s="145">
        <f t="shared" si="0"/>
        <v>8</v>
      </c>
    </row>
    <row r="68" spans="1:27" ht="14.5" x14ac:dyDescent="0.35">
      <c r="A68" s="141" t="s">
        <v>83</v>
      </c>
      <c r="B68" s="145">
        <v>0</v>
      </c>
      <c r="C68" s="145">
        <v>0</v>
      </c>
      <c r="D68" s="145">
        <v>0</v>
      </c>
      <c r="E68" s="145">
        <v>0</v>
      </c>
      <c r="F68" s="145">
        <v>0</v>
      </c>
      <c r="G68" s="145">
        <v>2</v>
      </c>
      <c r="H68" s="145">
        <v>0</v>
      </c>
      <c r="I68" s="145">
        <v>0</v>
      </c>
      <c r="J68" s="145">
        <v>0</v>
      </c>
      <c r="K68" s="145">
        <v>0</v>
      </c>
      <c r="L68" s="145">
        <v>0</v>
      </c>
      <c r="M68" s="145">
        <v>0</v>
      </c>
      <c r="N68" s="145">
        <v>0</v>
      </c>
      <c r="O68" s="145">
        <v>0</v>
      </c>
      <c r="P68" s="145">
        <v>0</v>
      </c>
      <c r="Q68" s="145">
        <v>0</v>
      </c>
      <c r="R68" s="145">
        <v>0</v>
      </c>
      <c r="S68" s="145">
        <v>2</v>
      </c>
      <c r="T68" s="145">
        <v>0</v>
      </c>
      <c r="U68" s="145">
        <v>0</v>
      </c>
      <c r="V68" s="145">
        <v>0</v>
      </c>
      <c r="W68" s="145">
        <v>0</v>
      </c>
      <c r="X68" s="145">
        <v>1</v>
      </c>
      <c r="Y68" s="145">
        <v>0</v>
      </c>
      <c r="Z68" s="145">
        <v>0</v>
      </c>
      <c r="AA68" s="145">
        <f t="shared" si="0"/>
        <v>5</v>
      </c>
    </row>
    <row r="69" spans="1:27" ht="14.5" x14ac:dyDescent="0.35">
      <c r="A69" s="141" t="s">
        <v>87</v>
      </c>
      <c r="B69" s="145">
        <v>0</v>
      </c>
      <c r="C69" s="145">
        <v>0</v>
      </c>
      <c r="D69" s="145">
        <v>0</v>
      </c>
      <c r="E69" s="145">
        <v>0</v>
      </c>
      <c r="F69" s="145">
        <v>0</v>
      </c>
      <c r="G69" s="145">
        <v>0</v>
      </c>
      <c r="H69" s="145">
        <v>0</v>
      </c>
      <c r="I69" s="145">
        <v>0</v>
      </c>
      <c r="J69" s="145">
        <v>0</v>
      </c>
      <c r="K69" s="145">
        <v>0</v>
      </c>
      <c r="L69" s="145">
        <v>0</v>
      </c>
      <c r="M69" s="145">
        <v>0</v>
      </c>
      <c r="N69" s="145">
        <v>0</v>
      </c>
      <c r="O69" s="145">
        <v>0</v>
      </c>
      <c r="P69" s="145">
        <v>0</v>
      </c>
      <c r="Q69" s="145">
        <v>2</v>
      </c>
      <c r="R69" s="145">
        <v>0</v>
      </c>
      <c r="S69" s="145">
        <v>1</v>
      </c>
      <c r="T69" s="145">
        <v>0</v>
      </c>
      <c r="U69" s="145">
        <v>0</v>
      </c>
      <c r="V69" s="145">
        <v>0</v>
      </c>
      <c r="W69" s="145">
        <v>0</v>
      </c>
      <c r="X69" s="145">
        <v>2</v>
      </c>
      <c r="Y69" s="145">
        <v>0</v>
      </c>
      <c r="Z69" s="145">
        <v>0</v>
      </c>
      <c r="AA69" s="145">
        <f t="shared" si="0"/>
        <v>5</v>
      </c>
    </row>
    <row r="70" spans="1:27" ht="14.5" x14ac:dyDescent="0.35">
      <c r="A70" s="141" t="s">
        <v>100</v>
      </c>
      <c r="B70" s="145">
        <v>0</v>
      </c>
      <c r="C70" s="145">
        <v>0</v>
      </c>
      <c r="D70" s="145">
        <v>0</v>
      </c>
      <c r="E70" s="145">
        <v>0</v>
      </c>
      <c r="F70" s="145">
        <v>0</v>
      </c>
      <c r="G70" s="145">
        <v>0</v>
      </c>
      <c r="H70" s="145">
        <v>0</v>
      </c>
      <c r="I70" s="145">
        <v>0</v>
      </c>
      <c r="J70" s="145">
        <v>0</v>
      </c>
      <c r="K70" s="145">
        <v>0</v>
      </c>
      <c r="L70" s="145">
        <v>0</v>
      </c>
      <c r="M70" s="145">
        <v>0</v>
      </c>
      <c r="N70" s="145">
        <v>0</v>
      </c>
      <c r="O70" s="145">
        <v>0</v>
      </c>
      <c r="P70" s="145">
        <v>0</v>
      </c>
      <c r="Q70" s="145">
        <v>0</v>
      </c>
      <c r="R70" s="145">
        <v>0</v>
      </c>
      <c r="S70" s="145">
        <v>0</v>
      </c>
      <c r="T70" s="145">
        <v>0</v>
      </c>
      <c r="U70" s="145">
        <v>0</v>
      </c>
      <c r="V70" s="145">
        <v>0</v>
      </c>
      <c r="W70" s="145">
        <v>0</v>
      </c>
      <c r="X70" s="145">
        <v>4</v>
      </c>
      <c r="Y70" s="145">
        <v>0</v>
      </c>
      <c r="Z70" s="145">
        <v>0</v>
      </c>
      <c r="AA70" s="145">
        <f t="shared" si="0"/>
        <v>4</v>
      </c>
    </row>
    <row r="71" spans="1:27" ht="14.5" x14ac:dyDescent="0.35">
      <c r="A71" s="141" t="s">
        <v>113</v>
      </c>
      <c r="B71" s="145">
        <v>0</v>
      </c>
      <c r="C71" s="145">
        <v>0</v>
      </c>
      <c r="D71" s="145">
        <v>0</v>
      </c>
      <c r="E71" s="145">
        <v>0</v>
      </c>
      <c r="F71" s="145">
        <v>0</v>
      </c>
      <c r="G71" s="145">
        <v>0</v>
      </c>
      <c r="H71" s="145">
        <v>0</v>
      </c>
      <c r="I71" s="145">
        <v>0</v>
      </c>
      <c r="J71" s="145">
        <v>0</v>
      </c>
      <c r="K71" s="145">
        <v>0</v>
      </c>
      <c r="L71" s="145">
        <v>0</v>
      </c>
      <c r="M71" s="145">
        <v>0</v>
      </c>
      <c r="N71" s="145">
        <v>0</v>
      </c>
      <c r="O71" s="145">
        <v>0</v>
      </c>
      <c r="P71" s="145">
        <v>0</v>
      </c>
      <c r="Q71" s="145">
        <v>0</v>
      </c>
      <c r="R71" s="145">
        <v>0</v>
      </c>
      <c r="S71" s="145">
        <v>0</v>
      </c>
      <c r="T71" s="145">
        <v>0</v>
      </c>
      <c r="U71" s="145">
        <v>0</v>
      </c>
      <c r="V71" s="145">
        <v>0</v>
      </c>
      <c r="W71" s="145">
        <v>0</v>
      </c>
      <c r="X71" s="145">
        <v>3</v>
      </c>
      <c r="Y71" s="145">
        <v>0</v>
      </c>
      <c r="Z71" s="145">
        <v>0</v>
      </c>
      <c r="AA71" s="145">
        <f t="shared" si="0"/>
        <v>3</v>
      </c>
    </row>
    <row r="72" spans="1:27" ht="14.5" x14ac:dyDescent="0.35">
      <c r="A72" s="141" t="s">
        <v>114</v>
      </c>
      <c r="B72" s="145">
        <v>0</v>
      </c>
      <c r="C72" s="145">
        <v>0</v>
      </c>
      <c r="D72" s="145">
        <v>0</v>
      </c>
      <c r="E72" s="145">
        <v>0</v>
      </c>
      <c r="F72" s="145">
        <v>0</v>
      </c>
      <c r="G72" s="145">
        <v>0</v>
      </c>
      <c r="H72" s="145">
        <v>0</v>
      </c>
      <c r="I72" s="145">
        <v>0</v>
      </c>
      <c r="J72" s="145">
        <v>0</v>
      </c>
      <c r="K72" s="145">
        <v>0</v>
      </c>
      <c r="L72" s="145">
        <v>0</v>
      </c>
      <c r="M72" s="145">
        <v>0</v>
      </c>
      <c r="N72" s="145">
        <v>0</v>
      </c>
      <c r="O72" s="145">
        <v>0</v>
      </c>
      <c r="P72" s="145">
        <v>0</v>
      </c>
      <c r="Q72" s="145">
        <v>0</v>
      </c>
      <c r="R72" s="145">
        <v>1</v>
      </c>
      <c r="S72" s="145">
        <v>1</v>
      </c>
      <c r="T72" s="145">
        <v>0</v>
      </c>
      <c r="U72" s="145">
        <v>0</v>
      </c>
      <c r="V72" s="145">
        <v>0</v>
      </c>
      <c r="W72" s="145">
        <v>0</v>
      </c>
      <c r="X72" s="145">
        <v>0</v>
      </c>
      <c r="Y72" s="145">
        <v>0</v>
      </c>
      <c r="Z72" s="145">
        <v>1</v>
      </c>
      <c r="AA72" s="145">
        <f t="shared" si="0"/>
        <v>3</v>
      </c>
    </row>
    <row r="73" spans="1:27" ht="14.5" x14ac:dyDescent="0.35">
      <c r="A73" s="141" t="s">
        <v>105</v>
      </c>
      <c r="B73" s="145">
        <v>0</v>
      </c>
      <c r="C73" s="145">
        <v>0</v>
      </c>
      <c r="D73" s="145">
        <v>0</v>
      </c>
      <c r="E73" s="145">
        <v>0</v>
      </c>
      <c r="F73" s="145">
        <v>0</v>
      </c>
      <c r="G73" s="145">
        <v>0</v>
      </c>
      <c r="H73" s="145">
        <v>0</v>
      </c>
      <c r="I73" s="145">
        <v>0</v>
      </c>
      <c r="J73" s="145">
        <v>0</v>
      </c>
      <c r="K73" s="145">
        <v>0</v>
      </c>
      <c r="L73" s="145">
        <v>0</v>
      </c>
      <c r="M73" s="145">
        <v>0</v>
      </c>
      <c r="N73" s="145">
        <v>0</v>
      </c>
      <c r="O73" s="145">
        <v>0</v>
      </c>
      <c r="P73" s="145">
        <v>0</v>
      </c>
      <c r="Q73" s="145">
        <v>0</v>
      </c>
      <c r="R73" s="145">
        <v>0</v>
      </c>
      <c r="S73" s="145">
        <v>0</v>
      </c>
      <c r="T73" s="145">
        <v>0</v>
      </c>
      <c r="U73" s="145">
        <v>0</v>
      </c>
      <c r="V73" s="145">
        <v>0</v>
      </c>
      <c r="W73" s="145">
        <v>0</v>
      </c>
      <c r="X73" s="145">
        <v>3</v>
      </c>
      <c r="Y73" s="145">
        <v>0</v>
      </c>
      <c r="Z73" s="145">
        <v>0</v>
      </c>
      <c r="AA73" s="145">
        <f t="shared" si="0"/>
        <v>3</v>
      </c>
    </row>
    <row r="74" spans="1:27" ht="14.5" x14ac:dyDescent="0.35">
      <c r="A74" s="141" t="s">
        <v>115</v>
      </c>
      <c r="B74" s="145">
        <v>0</v>
      </c>
      <c r="C74" s="145">
        <v>0</v>
      </c>
      <c r="D74" s="145">
        <v>0</v>
      </c>
      <c r="E74" s="145">
        <v>0</v>
      </c>
      <c r="F74" s="145">
        <v>0</v>
      </c>
      <c r="G74" s="145">
        <v>0</v>
      </c>
      <c r="H74" s="145">
        <v>0</v>
      </c>
      <c r="I74" s="145">
        <v>0</v>
      </c>
      <c r="J74" s="145">
        <v>0</v>
      </c>
      <c r="K74" s="145">
        <v>0</v>
      </c>
      <c r="L74" s="145">
        <v>0</v>
      </c>
      <c r="M74" s="145">
        <v>0</v>
      </c>
      <c r="N74" s="145">
        <v>0</v>
      </c>
      <c r="O74" s="145">
        <v>1</v>
      </c>
      <c r="P74" s="145">
        <v>0</v>
      </c>
      <c r="Q74" s="145">
        <v>0</v>
      </c>
      <c r="R74" s="145">
        <v>0</v>
      </c>
      <c r="S74" s="145">
        <v>0</v>
      </c>
      <c r="T74" s="145">
        <v>0</v>
      </c>
      <c r="U74" s="145">
        <v>0</v>
      </c>
      <c r="V74" s="145">
        <v>0</v>
      </c>
      <c r="W74" s="145">
        <v>0</v>
      </c>
      <c r="X74" s="145">
        <v>0</v>
      </c>
      <c r="Y74" s="145">
        <v>0</v>
      </c>
      <c r="Z74" s="145">
        <v>0</v>
      </c>
      <c r="AA74" s="145">
        <f t="shared" si="0"/>
        <v>1</v>
      </c>
    </row>
    <row r="75" spans="1:27" ht="14.5" x14ac:dyDescent="0.35">
      <c r="A75" s="141" t="s">
        <v>92</v>
      </c>
      <c r="B75" s="145">
        <v>0</v>
      </c>
      <c r="C75" s="145">
        <v>0</v>
      </c>
      <c r="D75" s="145">
        <v>0</v>
      </c>
      <c r="E75" s="145">
        <v>0</v>
      </c>
      <c r="F75" s="145">
        <v>0</v>
      </c>
      <c r="G75" s="145">
        <v>0</v>
      </c>
      <c r="H75" s="145">
        <v>0</v>
      </c>
      <c r="I75" s="145">
        <v>0</v>
      </c>
      <c r="J75" s="145">
        <v>0</v>
      </c>
      <c r="K75" s="145">
        <v>0</v>
      </c>
      <c r="L75" s="145">
        <v>0</v>
      </c>
      <c r="M75" s="145">
        <v>1</v>
      </c>
      <c r="N75" s="145">
        <v>0</v>
      </c>
      <c r="O75" s="145">
        <v>0</v>
      </c>
      <c r="P75" s="145">
        <v>0</v>
      </c>
      <c r="Q75" s="145">
        <v>0</v>
      </c>
      <c r="R75" s="145">
        <v>0</v>
      </c>
      <c r="S75" s="145">
        <v>0</v>
      </c>
      <c r="T75" s="145">
        <v>0</v>
      </c>
      <c r="U75" s="145">
        <v>0</v>
      </c>
      <c r="V75" s="145">
        <v>0</v>
      </c>
      <c r="W75" s="145">
        <v>0</v>
      </c>
      <c r="X75" s="145">
        <v>0</v>
      </c>
      <c r="Y75" s="145">
        <v>0</v>
      </c>
      <c r="Z75" s="145">
        <v>0</v>
      </c>
      <c r="AA75" s="145">
        <f t="shared" si="0"/>
        <v>1</v>
      </c>
    </row>
    <row r="76" spans="1:27" ht="14.5" x14ac:dyDescent="0.35">
      <c r="A76" s="141" t="s">
        <v>116</v>
      </c>
      <c r="B76" s="145">
        <v>0</v>
      </c>
      <c r="C76" s="145">
        <v>0</v>
      </c>
      <c r="D76" s="145">
        <v>0</v>
      </c>
      <c r="E76" s="145">
        <v>0</v>
      </c>
      <c r="F76" s="145">
        <v>0</v>
      </c>
      <c r="G76" s="145">
        <v>0</v>
      </c>
      <c r="H76" s="145">
        <v>0</v>
      </c>
      <c r="I76" s="145">
        <v>0</v>
      </c>
      <c r="J76" s="145">
        <v>0</v>
      </c>
      <c r="K76" s="145">
        <v>0</v>
      </c>
      <c r="L76" s="145">
        <v>0</v>
      </c>
      <c r="M76" s="145">
        <v>0</v>
      </c>
      <c r="N76" s="145">
        <v>0</v>
      </c>
      <c r="O76" s="145">
        <v>0</v>
      </c>
      <c r="P76" s="145">
        <v>0</v>
      </c>
      <c r="Q76" s="145">
        <v>0</v>
      </c>
      <c r="R76" s="145">
        <v>0</v>
      </c>
      <c r="S76" s="145">
        <v>1</v>
      </c>
      <c r="T76" s="145">
        <v>0</v>
      </c>
      <c r="U76" s="145">
        <v>0</v>
      </c>
      <c r="V76" s="145">
        <v>0</v>
      </c>
      <c r="W76" s="145">
        <v>0</v>
      </c>
      <c r="X76" s="145">
        <v>0</v>
      </c>
      <c r="Y76" s="145">
        <v>0</v>
      </c>
      <c r="Z76" s="145">
        <v>0</v>
      </c>
      <c r="AA76" s="145">
        <f t="shared" si="0"/>
        <v>1</v>
      </c>
    </row>
    <row r="78" spans="1:27" ht="18.5" x14ac:dyDescent="0.45">
      <c r="A78" s="144" t="s">
        <v>145</v>
      </c>
    </row>
    <row r="80" spans="1:27" ht="14.5" x14ac:dyDescent="0.35">
      <c r="A80" s="141" t="s">
        <v>55</v>
      </c>
      <c r="B80" s="141" t="s">
        <v>117</v>
      </c>
    </row>
    <row r="81" spans="1:2" ht="14.5" x14ac:dyDescent="0.35">
      <c r="A81" s="141" t="s">
        <v>56</v>
      </c>
      <c r="B81" s="141" t="s">
        <v>118</v>
      </c>
    </row>
    <row r="82" spans="1:2" ht="14.5" x14ac:dyDescent="0.35">
      <c r="A82" s="141" t="s">
        <v>57</v>
      </c>
      <c r="B82" s="141" t="s">
        <v>119</v>
      </c>
    </row>
    <row r="83" spans="1:2" ht="14.5" x14ac:dyDescent="0.35">
      <c r="A83" s="141" t="s">
        <v>58</v>
      </c>
      <c r="B83" s="141" t="s">
        <v>120</v>
      </c>
    </row>
    <row r="84" spans="1:2" ht="14.5" x14ac:dyDescent="0.35">
      <c r="A84" s="141" t="s">
        <v>59</v>
      </c>
      <c r="B84" s="141" t="s">
        <v>121</v>
      </c>
    </row>
    <row r="85" spans="1:2" ht="14.5" x14ac:dyDescent="0.35">
      <c r="A85" s="141" t="s">
        <v>60</v>
      </c>
      <c r="B85" s="141" t="s">
        <v>122</v>
      </c>
    </row>
    <row r="86" spans="1:2" ht="14.5" x14ac:dyDescent="0.35">
      <c r="A86" s="141" t="s">
        <v>61</v>
      </c>
      <c r="B86" s="141" t="s">
        <v>123</v>
      </c>
    </row>
    <row r="87" spans="1:2" ht="14.5" x14ac:dyDescent="0.35">
      <c r="A87" s="141" t="s">
        <v>62</v>
      </c>
      <c r="B87" s="141" t="s">
        <v>124</v>
      </c>
    </row>
    <row r="88" spans="1:2" ht="14.5" x14ac:dyDescent="0.35">
      <c r="A88" s="141" t="s">
        <v>63</v>
      </c>
      <c r="B88" s="141" t="s">
        <v>125</v>
      </c>
    </row>
    <row r="89" spans="1:2" ht="14.5" x14ac:dyDescent="0.35">
      <c r="A89" s="141" t="s">
        <v>64</v>
      </c>
      <c r="B89" s="141" t="s">
        <v>126</v>
      </c>
    </row>
    <row r="90" spans="1:2" ht="14.5" x14ac:dyDescent="0.35">
      <c r="A90" s="141" t="s">
        <v>65</v>
      </c>
      <c r="B90" s="141" t="s">
        <v>127</v>
      </c>
    </row>
    <row r="91" spans="1:2" ht="14.5" x14ac:dyDescent="0.35">
      <c r="A91" s="141" t="s">
        <v>66</v>
      </c>
      <c r="B91" s="141" t="s">
        <v>128</v>
      </c>
    </row>
    <row r="92" spans="1:2" ht="14.5" x14ac:dyDescent="0.35">
      <c r="A92" s="141" t="s">
        <v>67</v>
      </c>
      <c r="B92" s="141" t="s">
        <v>129</v>
      </c>
    </row>
    <row r="93" spans="1:2" ht="14.5" x14ac:dyDescent="0.35">
      <c r="A93" s="141" t="s">
        <v>68</v>
      </c>
      <c r="B93" s="141" t="s">
        <v>130</v>
      </c>
    </row>
    <row r="94" spans="1:2" ht="14.5" x14ac:dyDescent="0.35">
      <c r="A94" s="141" t="s">
        <v>69</v>
      </c>
      <c r="B94" s="141" t="s">
        <v>131</v>
      </c>
    </row>
    <row r="95" spans="1:2" ht="14.5" x14ac:dyDescent="0.35">
      <c r="A95" s="141" t="s">
        <v>70</v>
      </c>
      <c r="B95" s="141" t="s">
        <v>132</v>
      </c>
    </row>
    <row r="96" spans="1:2" ht="14.5" x14ac:dyDescent="0.35">
      <c r="A96" s="141" t="s">
        <v>71</v>
      </c>
      <c r="B96" s="141" t="s">
        <v>133</v>
      </c>
    </row>
    <row r="97" spans="1:2" ht="14.5" x14ac:dyDescent="0.35">
      <c r="A97" s="141" t="s">
        <v>72</v>
      </c>
      <c r="B97" s="141" t="s">
        <v>134</v>
      </c>
    </row>
    <row r="98" spans="1:2" ht="14.5" x14ac:dyDescent="0.35">
      <c r="A98" s="141" t="s">
        <v>73</v>
      </c>
      <c r="B98" s="141" t="s">
        <v>135</v>
      </c>
    </row>
    <row r="99" spans="1:2" ht="14.5" x14ac:dyDescent="0.35">
      <c r="A99" s="141" t="s">
        <v>74</v>
      </c>
      <c r="B99" s="141" t="s">
        <v>136</v>
      </c>
    </row>
    <row r="100" spans="1:2" ht="14.5" x14ac:dyDescent="0.35">
      <c r="A100" s="141" t="s">
        <v>75</v>
      </c>
      <c r="B100" s="141" t="s">
        <v>137</v>
      </c>
    </row>
    <row r="101" spans="1:2" ht="14.5" x14ac:dyDescent="0.35">
      <c r="A101" s="141" t="s">
        <v>76</v>
      </c>
      <c r="B101" s="141" t="s">
        <v>138</v>
      </c>
    </row>
    <row r="102" spans="1:2" ht="14.5" x14ac:dyDescent="0.35">
      <c r="A102" s="141" t="s">
        <v>77</v>
      </c>
      <c r="B102" s="141" t="s">
        <v>139</v>
      </c>
    </row>
    <row r="103" spans="1:2" ht="14.5" x14ac:dyDescent="0.35">
      <c r="A103" s="141" t="s">
        <v>78</v>
      </c>
      <c r="B103" s="141" t="s">
        <v>140</v>
      </c>
    </row>
    <row r="104" spans="1:2" ht="14.5" x14ac:dyDescent="0.35">
      <c r="A104" s="141" t="s">
        <v>79</v>
      </c>
      <c r="B104" s="141" t="s">
        <v>141</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2022_2023_kvartal</vt:lpstr>
      <vt:lpstr>2023_2024_kvartal</vt:lpstr>
      <vt:lpstr>Handel per land 2022-2023</vt:lpstr>
      <vt:lpstr>Handel per kategori 2019-2023</vt:lpstr>
      <vt:lpstr>Detaljerad import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nötkött</dc:title>
  <dc:creator>Jordbruksverket@jordbruksverket.se</dc:creator>
  <cp:lastModifiedBy>Åsa Lannhard Öberg</cp:lastModifiedBy>
  <dcterms:created xsi:type="dcterms:W3CDTF">2021-04-07T08:36:25Z</dcterms:created>
  <dcterms:modified xsi:type="dcterms:W3CDTF">2024-11-28T14:31:29Z</dcterms:modified>
</cp:coreProperties>
</file>