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NÖTKÖTT\"/>
    </mc:Choice>
  </mc:AlternateContent>
  <xr:revisionPtr revIDLastSave="0" documentId="13_ncr:1_{6A336802-A61A-44DA-A056-3CA9D2ACD065}" xr6:coauthVersionLast="36" xr6:coauthVersionMax="36" xr10:uidLastSave="{00000000-0000-0000-0000-000000000000}"/>
  <bookViews>
    <workbookView xWindow="1520" yWindow="1520" windowWidth="22560" windowHeight="13110" xr2:uid="{00000000-000D-0000-FFFF-FFFF00000000}"/>
  </bookViews>
  <sheets>
    <sheet name="Helårsbalans" sheetId="8" r:id="rId1"/>
    <sheet name="2023_2024_kvartal" sheetId="13" r:id="rId2"/>
    <sheet name="2024_2025_kvartal" sheetId="14" r:id="rId3"/>
    <sheet name="Handel per land 2023-2024" sheetId="9" r:id="rId4"/>
    <sheet name="Handel per kategori 2020-2024" sheetId="10" r:id="rId5"/>
    <sheet name="Detaljerad import och export"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4" l="1"/>
  <c r="H17" i="14"/>
  <c r="G17" i="14"/>
  <c r="F17" i="14"/>
  <c r="E17" i="14"/>
  <c r="D17" i="14"/>
  <c r="C17" i="14"/>
  <c r="B17" i="14"/>
  <c r="E16" i="14"/>
  <c r="G16" i="14" s="1"/>
  <c r="E15" i="14"/>
  <c r="F15" i="14" s="1"/>
  <c r="H16" i="14"/>
  <c r="H15" i="14"/>
  <c r="H12" i="14"/>
  <c r="G15" i="14" l="1"/>
  <c r="F16" i="14"/>
  <c r="H13" i="14" l="1"/>
  <c r="E13" i="14" s="1"/>
  <c r="F13" i="14" s="1"/>
  <c r="E10" i="14"/>
  <c r="F10" i="14" s="1"/>
  <c r="C11" i="14"/>
  <c r="D11" i="14"/>
  <c r="H11" i="14"/>
  <c r="I11" i="14"/>
  <c r="B11" i="14"/>
  <c r="I14" i="14"/>
  <c r="D14" i="14"/>
  <c r="C14" i="14"/>
  <c r="B14" i="14"/>
  <c r="E12" i="14"/>
  <c r="E9" i="14"/>
  <c r="G9" i="14" s="1"/>
  <c r="E8" i="14"/>
  <c r="F8" i="14" s="1"/>
  <c r="E7" i="14"/>
  <c r="G7" i="14" s="1"/>
  <c r="E6" i="14"/>
  <c r="G6" i="14" s="1"/>
  <c r="G10" i="14" l="1"/>
  <c r="G11" i="14" s="1"/>
  <c r="E11" i="14"/>
  <c r="H14" i="14"/>
  <c r="G8" i="14"/>
  <c r="G13" i="14"/>
  <c r="F12" i="14"/>
  <c r="F14" i="14" s="1"/>
  <c r="G12" i="14"/>
  <c r="F9" i="14"/>
  <c r="F11" i="14" s="1"/>
  <c r="F6" i="14"/>
  <c r="E14" i="14"/>
  <c r="F7" i="14"/>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5" i="12"/>
  <c r="G14" i="14" l="1"/>
  <c r="E56" i="8"/>
  <c r="G56" i="8" s="1"/>
  <c r="H12" i="13"/>
  <c r="H13" i="13"/>
  <c r="H16" i="13"/>
  <c r="H19" i="13"/>
  <c r="E22" i="13"/>
  <c r="F22" i="13" s="1"/>
  <c r="E21" i="13"/>
  <c r="G21" i="13" s="1"/>
  <c r="I23" i="13"/>
  <c r="H23" i="13"/>
  <c r="D23" i="13"/>
  <c r="C23" i="13"/>
  <c r="B23" i="13"/>
  <c r="F56" i="8" l="1"/>
  <c r="E23" i="13"/>
  <c r="G22" i="13"/>
  <c r="G23" i="13" s="1"/>
  <c r="F21" i="13"/>
  <c r="F23" i="13" s="1"/>
  <c r="H18" i="13"/>
  <c r="H20" i="13" s="1"/>
  <c r="E19" i="13"/>
  <c r="G19" i="13" s="1"/>
  <c r="I20" i="13"/>
  <c r="D20" i="13"/>
  <c r="C20" i="13"/>
  <c r="B20" i="13"/>
  <c r="E18" i="13" l="1"/>
  <c r="G18" i="13" s="1"/>
  <c r="G20" i="13" s="1"/>
  <c r="F19" i="13"/>
  <c r="E16" i="13"/>
  <c r="G16" i="13" s="1"/>
  <c r="F18" i="13" l="1"/>
  <c r="F20" i="13" s="1"/>
  <c r="E20" i="13"/>
  <c r="F16" i="13"/>
  <c r="H15" i="13"/>
  <c r="E15" i="13" s="1"/>
  <c r="G15" i="13" s="1"/>
  <c r="F15" i="13" l="1"/>
  <c r="F17" i="13" s="1"/>
  <c r="I17" i="13"/>
  <c r="H17" i="13"/>
  <c r="G17" i="13"/>
  <c r="E17" i="13"/>
  <c r="D17" i="13"/>
  <c r="C17" i="13"/>
  <c r="B17" i="13"/>
  <c r="C11" i="13" l="1"/>
  <c r="D11" i="13"/>
  <c r="H11" i="13"/>
  <c r="I11" i="13"/>
  <c r="B11" i="13"/>
  <c r="E10" i="13"/>
  <c r="G10" i="13" s="1"/>
  <c r="I14" i="13"/>
  <c r="D14" i="13"/>
  <c r="C14" i="13"/>
  <c r="B14" i="13"/>
  <c r="E13" i="13"/>
  <c r="E12" i="13"/>
  <c r="F12" i="13" s="1"/>
  <c r="E9" i="13"/>
  <c r="E8" i="13"/>
  <c r="G8" i="13" s="1"/>
  <c r="E7" i="13"/>
  <c r="G7" i="13" s="1"/>
  <c r="E6" i="13"/>
  <c r="G6" i="13" s="1"/>
  <c r="E11" i="13" l="1"/>
  <c r="F10" i="13"/>
  <c r="F6" i="13"/>
  <c r="G12" i="13"/>
  <c r="H14" i="13"/>
  <c r="F13" i="13"/>
  <c r="F14" i="13" s="1"/>
  <c r="E14" i="13"/>
  <c r="G13" i="13"/>
  <c r="F7" i="13"/>
  <c r="F9" i="13"/>
  <c r="G9" i="13"/>
  <c r="G11" i="13" s="1"/>
  <c r="F8" i="13"/>
  <c r="F11" i="13" l="1"/>
  <c r="G14" i="13"/>
  <c r="F30" i="10"/>
  <c r="F20" i="10"/>
  <c r="E55" i="8" l="1"/>
  <c r="F55" i="8" s="1"/>
  <c r="G55" i="8" l="1"/>
  <c r="E54" i="8" l="1"/>
  <c r="G54" i="8" s="1"/>
  <c r="F54" i="8" l="1"/>
  <c r="E30" i="10" l="1"/>
  <c r="D30" i="10"/>
  <c r="C30" i="10"/>
  <c r="B30" i="10"/>
  <c r="E20" i="10"/>
  <c r="D20" i="10"/>
  <c r="C20" i="10"/>
  <c r="B20" i="10"/>
  <c r="F33" i="9" l="1"/>
  <c r="E33" i="9"/>
  <c r="D33" i="9"/>
  <c r="C33" i="9"/>
  <c r="B33" i="9"/>
  <c r="F32" i="9"/>
  <c r="E32" i="9"/>
  <c r="D32" i="9"/>
  <c r="C32" i="9"/>
  <c r="B32" i="9"/>
  <c r="F15" i="9"/>
  <c r="E15" i="9"/>
  <c r="D15" i="9"/>
  <c r="C15" i="9"/>
  <c r="B15" i="9"/>
  <c r="F14" i="9"/>
  <c r="E14" i="9"/>
  <c r="D14" i="9"/>
  <c r="C14" i="9"/>
  <c r="B14" i="9"/>
  <c r="C16" i="9" l="1"/>
  <c r="C34" i="9"/>
  <c r="F34" i="9"/>
  <c r="B16" i="9"/>
  <c r="E16" i="9"/>
  <c r="D16" i="9"/>
  <c r="F16" i="9"/>
  <c r="B34" i="9"/>
  <c r="D34" i="9"/>
  <c r="G14" i="9"/>
  <c r="G15" i="9"/>
  <c r="G32" i="9"/>
  <c r="E34" i="9"/>
  <c r="G33" i="9"/>
  <c r="G34" i="9" l="1"/>
  <c r="G16" i="9"/>
  <c r="E53" i="8" l="1"/>
  <c r="F53" i="8" s="1"/>
  <c r="G53" i="8" l="1"/>
  <c r="E57" i="8" l="1"/>
  <c r="G57" i="8" s="1"/>
  <c r="E52" i="8"/>
  <c r="G52" i="8" s="1"/>
  <c r="E51" i="8"/>
  <c r="G51" i="8" s="1"/>
  <c r="E50" i="8"/>
  <c r="F50" i="8" s="1"/>
  <c r="E49" i="8"/>
  <c r="G49" i="8" s="1"/>
  <c r="E48" i="8"/>
  <c r="F48" i="8" s="1"/>
  <c r="E47" i="8"/>
  <c r="G47" i="8" s="1"/>
  <c r="E46" i="8"/>
  <c r="G46" i="8" s="1"/>
  <c r="E45" i="8"/>
  <c r="G45" i="8" s="1"/>
  <c r="E44" i="8"/>
  <c r="G44" i="8" s="1"/>
  <c r="E43" i="8"/>
  <c r="G43" i="8" s="1"/>
  <c r="E42" i="8"/>
  <c r="F42" i="8" s="1"/>
  <c r="E41" i="8"/>
  <c r="G41" i="8" s="1"/>
  <c r="E40" i="8"/>
  <c r="F40" i="8" s="1"/>
  <c r="E39" i="8"/>
  <c r="G39" i="8" s="1"/>
  <c r="E38" i="8"/>
  <c r="G38" i="8" s="1"/>
  <c r="E37" i="8"/>
  <c r="F37" i="8" s="1"/>
  <c r="E36" i="8"/>
  <c r="G36" i="8" s="1"/>
  <c r="E35" i="8"/>
  <c r="G35" i="8" s="1"/>
  <c r="E34" i="8"/>
  <c r="F34" i="8" s="1"/>
  <c r="E33" i="8"/>
  <c r="F33" i="8" s="1"/>
  <c r="E32" i="8"/>
  <c r="F32" i="8" s="1"/>
  <c r="E31" i="8"/>
  <c r="G31" i="8" s="1"/>
  <c r="E30" i="8"/>
  <c r="G30" i="8" s="1"/>
  <c r="E29" i="8"/>
  <c r="G29" i="8" s="1"/>
  <c r="E28" i="8"/>
  <c r="G28" i="8" s="1"/>
  <c r="E27" i="8"/>
  <c r="G27" i="8" s="1"/>
  <c r="E26" i="8"/>
  <c r="F26" i="8" s="1"/>
  <c r="E25" i="8"/>
  <c r="G25" i="8" s="1"/>
  <c r="E24" i="8"/>
  <c r="F24" i="8" s="1"/>
  <c r="E23" i="8"/>
  <c r="G23" i="8" s="1"/>
  <c r="E22" i="8"/>
  <c r="G22" i="8" s="1"/>
  <c r="E21" i="8"/>
  <c r="G21" i="8" s="1"/>
  <c r="E20" i="8"/>
  <c r="G20" i="8" s="1"/>
  <c r="E19" i="8"/>
  <c r="G19" i="8" s="1"/>
  <c r="E18" i="8"/>
  <c r="F18" i="8" s="1"/>
  <c r="E17" i="8"/>
  <c r="F17" i="8" s="1"/>
  <c r="E16" i="8"/>
  <c r="F16" i="8" s="1"/>
  <c r="E15" i="8"/>
  <c r="F15" i="8" s="1"/>
  <c r="E14" i="8"/>
  <c r="G14" i="8" s="1"/>
  <c r="E13" i="8"/>
  <c r="G37" i="8" l="1"/>
  <c r="F25" i="8"/>
  <c r="G26" i="8"/>
  <c r="G15" i="8"/>
  <c r="F21" i="8"/>
  <c r="F43" i="8"/>
  <c r="G33" i="8"/>
  <c r="G16" i="8"/>
  <c r="F29" i="8"/>
  <c r="F35" i="8"/>
  <c r="G40" i="8"/>
  <c r="G13" i="8"/>
  <c r="F13" i="8"/>
  <c r="G18" i="8"/>
  <c r="G32" i="8"/>
  <c r="F41" i="8"/>
  <c r="F45" i="8"/>
  <c r="F27" i="8"/>
  <c r="F19" i="8"/>
  <c r="G24" i="8"/>
  <c r="G42" i="8"/>
  <c r="G34" i="8"/>
  <c r="F51" i="8"/>
  <c r="G50" i="8"/>
  <c r="F49" i="8"/>
  <c r="G48" i="8"/>
  <c r="F57" i="8"/>
  <c r="F14" i="8"/>
  <c r="F22" i="8"/>
  <c r="F30" i="8"/>
  <c r="F38" i="8"/>
  <c r="F46" i="8"/>
  <c r="G17" i="8"/>
  <c r="F20" i="8"/>
  <c r="F28" i="8"/>
  <c r="F36" i="8"/>
  <c r="F44" i="8"/>
  <c r="F52" i="8"/>
  <c r="F23" i="8"/>
  <c r="F31" i="8"/>
  <c r="F39" i="8"/>
  <c r="F47" i="8"/>
</calcChain>
</file>

<file path=xl/sharedStrings.xml><?xml version="1.0" encoding="utf-8"?>
<sst xmlns="http://schemas.openxmlformats.org/spreadsheetml/2006/main" count="294" uniqueCount="164">
  <si>
    <t>Produktion</t>
  </si>
  <si>
    <t>Import</t>
  </si>
  <si>
    <t>Export</t>
  </si>
  <si>
    <t>Totalkonsumtion</t>
  </si>
  <si>
    <t>Totalkonsumtion kg/capita</t>
  </si>
  <si>
    <t>Hemslakt</t>
  </si>
  <si>
    <t>Befolkning</t>
  </si>
  <si>
    <t>Källa: Jordbruksverket och Statistiska centralbyrån</t>
  </si>
  <si>
    <t xml:space="preserve">Information om beräkningen finns under fliken "Helårsbalans". </t>
  </si>
  <si>
    <t>År</t>
  </si>
  <si>
    <t>Totalt</t>
  </si>
  <si>
    <t>Tyskland</t>
  </si>
  <si>
    <t>Övriga</t>
  </si>
  <si>
    <t>Danmark</t>
  </si>
  <si>
    <t>Produktkategori</t>
  </si>
  <si>
    <t>Förändring föregående år</t>
  </si>
  <si>
    <t>2021</t>
  </si>
  <si>
    <t>Storbritannien</t>
  </si>
  <si>
    <t>Nötkött med ben</t>
  </si>
  <si>
    <t>Benfritt nötkött</t>
  </si>
  <si>
    <t>Bearbetat nötkött</t>
  </si>
  <si>
    <t>Summa</t>
  </si>
  <si>
    <t>2020</t>
  </si>
  <si>
    <t>Korv med nötkött</t>
  </si>
  <si>
    <t>Finland</t>
  </si>
  <si>
    <t>Irland</t>
  </si>
  <si>
    <t>2022</t>
  </si>
  <si>
    <t>Nederländerna</t>
  </si>
  <si>
    <t>Belgien</t>
  </si>
  <si>
    <t>2023 jan-mar</t>
  </si>
  <si>
    <t>2023 jan-jun</t>
  </si>
  <si>
    <t>2023 jan-sep</t>
  </si>
  <si>
    <t>2023 jan-dec</t>
  </si>
  <si>
    <r>
      <t>Bra att veta om beräkningen</t>
    </r>
    <r>
      <rPr>
        <sz val="12"/>
        <color rgb="FF000000"/>
        <rFont val="Arial"/>
        <family val="2"/>
        <scheme val="minor"/>
      </rPr>
      <t xml:space="preserve"> </t>
    </r>
  </si>
  <si>
    <t xml:space="preserve">I balansen är handeln omräknad till slaktkroppsekvivalenter via viktningstal för att möjliggöra en jämförelse med produktionen i slaktad vikt.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</si>
  <si>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</si>
  <si>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</si>
  <si>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Totalkonsumtionen i kg/capita är framräknad genom att dividera summan för riket med ett snitt av befolkningen aktuell period. </t>
  </si>
  <si>
    <t>2023</t>
  </si>
  <si>
    <t>Totalt 2023</t>
  </si>
  <si>
    <t>02011000</t>
  </si>
  <si>
    <t>02012020</t>
  </si>
  <si>
    <t>02012030</t>
  </si>
  <si>
    <t>02012050</t>
  </si>
  <si>
    <t>02012090</t>
  </si>
  <si>
    <t>02013000</t>
  </si>
  <si>
    <t>02021000</t>
  </si>
  <si>
    <t>02022010</t>
  </si>
  <si>
    <t>02022030</t>
  </si>
  <si>
    <t>02022050</t>
  </si>
  <si>
    <t>02022090</t>
  </si>
  <si>
    <t>02023010</t>
  </si>
  <si>
    <t>02023050</t>
  </si>
  <si>
    <t>02023090</t>
  </si>
  <si>
    <t>02102010</t>
  </si>
  <si>
    <t>02102090</t>
  </si>
  <si>
    <t>16010091</t>
  </si>
  <si>
    <t>16010099</t>
  </si>
  <si>
    <t>16025010</t>
  </si>
  <si>
    <t>16025031</t>
  </si>
  <si>
    <t>16025039</t>
  </si>
  <si>
    <t>16025080</t>
  </si>
  <si>
    <t>16025095</t>
  </si>
  <si>
    <t>16029061</t>
  </si>
  <si>
    <t>16029069</t>
  </si>
  <si>
    <t>Totalt per land</t>
  </si>
  <si>
    <t>Polen</t>
  </si>
  <si>
    <t>Italien</t>
  </si>
  <si>
    <t>Litauen</t>
  </si>
  <si>
    <t>Brasilien</t>
  </si>
  <si>
    <t>Österrike</t>
  </si>
  <si>
    <t>Spanien</t>
  </si>
  <si>
    <t>Slovenien</t>
  </si>
  <si>
    <t>Frankrike</t>
  </si>
  <si>
    <t>Uruguay</t>
  </si>
  <si>
    <t>Tjeckien</t>
  </si>
  <si>
    <t>Ungern</t>
  </si>
  <si>
    <t>Nya Zeeland</t>
  </si>
  <si>
    <t>Kroatien</t>
  </si>
  <si>
    <t>Rumänien</t>
  </si>
  <si>
    <t>Kanada</t>
  </si>
  <si>
    <t>Estland</t>
  </si>
  <si>
    <t>Norge</t>
  </si>
  <si>
    <t>Serbien</t>
  </si>
  <si>
    <t>Grekland</t>
  </si>
  <si>
    <t>Lettland</t>
  </si>
  <si>
    <t>Nordmakedonien</t>
  </si>
  <si>
    <t>Slovakien</t>
  </si>
  <si>
    <t>Portugal</t>
  </si>
  <si>
    <t>Island</t>
  </si>
  <si>
    <t>Hongkong</t>
  </si>
  <si>
    <t>Sydkorea</t>
  </si>
  <si>
    <t>Elfenbenskusten</t>
  </si>
  <si>
    <t>Chile</t>
  </si>
  <si>
    <t>Cypern</t>
  </si>
  <si>
    <t>Malta</t>
  </si>
  <si>
    <t>Schweiz</t>
  </si>
  <si>
    <t xml:space="preserve">Hela och halva slaktkroppar av nötkreatur eller andra oxdjur, färskt eller kylt </t>
  </si>
  <si>
    <t xml:space="preserve">Kvartsparter av nötkreatur eller andra oxdjur med ben, kompenserade, färskt eller kylt </t>
  </si>
  <si>
    <t xml:space="preserve">Framkvartsparter av nötkreatur eller andra oxdjur med ben, sammanhängande eller avskilda, färskt eller kylt </t>
  </si>
  <si>
    <t xml:space="preserve">Bakkvartsparter av nötkreatur eller andra oxdjur med ben, sammanhängande eller avskilda, färskt eller kylt </t>
  </si>
  <si>
    <t xml:space="preserve">Styckat kött av nötkreatur eller andra oxdjur, färskt eller kylt (exkl. hela och halva slaktkroppar, kompenserade kvartsparter, fram- och bakkvartsparter) </t>
  </si>
  <si>
    <t xml:space="preserve">Kött av nötkreatur eller andra oxdjur, benfritt, färskt eller kylt </t>
  </si>
  <si>
    <t xml:space="preserve">Hela och halva slaktkroppar av nötkreatur eller andra oxdjur, fryst </t>
  </si>
  <si>
    <t xml:space="preserve">Kvartsparter av nötkreatur eller andra oxdjur med ben, kompenserade, fryst </t>
  </si>
  <si>
    <t xml:space="preserve">Framkvartsparter av nötkreatur eller andra oxdjur med ben, sammanhängande eller avskilda, fryst </t>
  </si>
  <si>
    <t xml:space="preserve">Bakkvartsparter av nötkreatur eller andra oxdjur med ben, sammanhängande eller avskilda, fryst </t>
  </si>
  <si>
    <t xml:space="preserve">Styckat kött av nötkreatur eller andra oxdjur, fryst (exkl. hela och halva slaktkroppar, kompenserade kvartsparter, fram- och bakkvartsparter) </t>
  </si>
  <si>
    <t>Framkvartsparter av nötkreatur eller andra oxdjur, benfritt, fryst, framkvartsparter, hela eller styckade i högst fem bitar, varje kvartspart i ett stycke; kompenserade kvartsparter i två stycken, av vilka den ena innehåller framkvartsparten hel eller sty ckad i högst fem bitar, och den andra, bakkvartsparten, utan filén, i en bit</t>
  </si>
  <si>
    <t xml:space="preserve">Styckningsdelar av framkvartspart eller sida benämda crop, chuck and blade och brisket av nötkreatur eller andra oxdjur, benfritt, fryst </t>
  </si>
  <si>
    <t>Kött av nötkreatur eller andra oxdjur, benfritt, fryst (exkl. framkvartsparter av nötkreatur, benfritt, fryst, hela eller styckade i högst fem bitar, varje kvartspart i ett stycke; kompenserade kvartsparter i två stycken, av vilka den ena innehåller framk vartsparten hel eller styckad i högst fem bitar, och den andra, bakkvartsparten, utan filén i en bit samt styckningsdelar av framkvartspart eller sida benämda crop, chuck and blade och brisket)</t>
  </si>
  <si>
    <t xml:space="preserve">Kött av nötkreatur och andra oxdjur, med ben, saltat, i saltlake, torkat eller rökt </t>
  </si>
  <si>
    <t xml:space="preserve">Kött av nötkreatur och andra oxdjur, benfritt, saltat, i saltlake, torkat eller rökt </t>
  </si>
  <si>
    <t>Korv, rå, torr eller bredbar, av kött, slaktbiprodukter, blod eller insekter (exkl. av lever)</t>
  </si>
  <si>
    <t>Korv och liknande produkter av kött, slaktbiprodukter, blod eller insekter; beredningar av dessa produkter (exkl. rå, torr eller bredbar samt korv av lever)</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</si>
  <si>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</si>
  <si>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Corned beef, i hermetiskt tillslutna förpackningar</t>
  </si>
  <si>
    <t>Varor av kött eller slaktbiprodukter av nötkreatur och andra oxdjur, beredda eller konserverade, kokta eller på annat sätt värmebehandlade, i hermetiskt tillslutna förpackningar (exkl. korvar och liknande varor, homogeniserade beredningar som föreligger  i detaljhandelsförpackningar, med en nettovikt av &lt;= 250 g, för försäljning som barnmat eller för dietiskt ändamål, beredda varor av lever, extrakter och saft av kött samt corned beef)</t>
  </si>
  <si>
    <t>Varor av kött eller slaktbiprodukter av nötkreatur och andra oxdjur, beredda eller konserverade, kokta eller på annat sätt värmebehandlade (exkl. korvar och liknande varor, homogeniserade beredningar som föreligger i detaljhandelsförpackningar, med en  nettovikt av &lt;= 250 g, för försäljning som barnmat eller för dietiskt ändamål, beredda varor av lever, extrakter och saft av kött samt köttvaror i hermetiskt tillslutna förpackningar)</t>
  </si>
  <si>
    <t>Varor av kött eller slaktbiprodukter av nötkreatur och andra oxdjur, beredda eller konserverade, kokta eller på annat sätt värmebehandlade (exkl. corned beef i hermetiskt tillslutna förpackningar, korvar och liknande varor, homogeniserade beredningar som  föreligger i detaljhandelsförpackningar, med en nettovikt av &lt;= 250 g, för försäljning som barnmat eller för dietiskt ändamål, beredda varor av lever, extrakter och saft av kött)</t>
  </si>
  <si>
    <t>Varor av kött eller slaktbiprodukter, beredda eller konserverade, inte kokta eller på annat sätt värmebehandlade, innehållande kött eller slaktbiprodukter av nötkreatur eller andra oxdjur, inkl. blandningar av sådant kött eller slaktbiprodukter med kokt e ller på annat sätt värmebehandlat kött eller slaktbiprodukter (exkl. av tama fjäderfä, tamsvin, ren, vilt eller kanin, korvar och liknande varor, homogeniserade beredningar som föreligger i detaljhandelsförpackningar, med en nettovikt av &lt;= 250 g, för förrsäljning som barnmat eller för dietiskt ändamål samt beredda varor av lever)</t>
  </si>
  <si>
    <t>Varor av kött eller slaktbiprodukter, beredda eller konserverade, kokta eller på annat sätt värmebehandlade, innehållande kött eller slaktbiprodukter av nötkreatur eller andra oxdjur (exkl. av tama fjäderfä, tamsvin, ren, vilt eller kanin, korvar och likn ande varor, homogeniserade beredningar som föreligger i detaljhandelsförpackningar, med en nettovikt av &lt;= 250 g, för försäljning som barnmat eller för dietiskt ändamål samt beredda varor av lever)</t>
  </si>
  <si>
    <t>Land</t>
  </si>
  <si>
    <t>Export, ton slaktad vikt</t>
  </si>
  <si>
    <t>Import, ton slaktad vikt</t>
  </si>
  <si>
    <t>Förklaring KN-nummer</t>
  </si>
  <si>
    <t>Förändring 23/22</t>
  </si>
  <si>
    <t>2024 jan-mar</t>
  </si>
  <si>
    <t>Förändring Q1 24/23</t>
  </si>
  <si>
    <t>Försörjningsförmåga</t>
  </si>
  <si>
    <t>2024 jan-jun</t>
  </si>
  <si>
    <t>Förändring Q1-2 24/23</t>
  </si>
  <si>
    <t>2024 jan-sep</t>
  </si>
  <si>
    <t>Förändring Q1-3 24/23</t>
  </si>
  <si>
    <t>2024 jan-dec</t>
  </si>
  <si>
    <t>Förändring Q1-4 24/23</t>
  </si>
  <si>
    <t>Import av nötkött 2024, ton produktvikt</t>
  </si>
  <si>
    <t>KN-nummer</t>
  </si>
  <si>
    <t>Totalt per kategori</t>
  </si>
  <si>
    <t>USA</t>
  </si>
  <si>
    <t>Export av nötkött 2024, ton produktvikt</t>
  </si>
  <si>
    <t xml:space="preserve">Storbritannien </t>
  </si>
  <si>
    <t>Bunkring, underhåll</t>
  </si>
  <si>
    <t>Luxemburg</t>
  </si>
  <si>
    <t>2024</t>
  </si>
  <si>
    <t>Totalt 2024</t>
  </si>
  <si>
    <t>Import av nötkött till Sverige från de fyra största avsändarländerna, ton slaktad vikt</t>
  </si>
  <si>
    <t>Export av nötkött från Sverige till de fyra största mottagarländerna, ton slaktad vikt</t>
  </si>
  <si>
    <t>Import av nötkött till Sverige fördelat på kategorier, ton slaktad vikt</t>
  </si>
  <si>
    <t>Export av nötkött från Sverige fördelat på kategorier, ton slaktad vikt</t>
  </si>
  <si>
    <t>Svensk marknadsbalans nötkött, 1 000 ton slaktad vikt</t>
  </si>
  <si>
    <t>Svensk försörjningsgrad</t>
  </si>
  <si>
    <t xml:space="preserve">Svensk försörjningsgrad beräknas genom att dividera produktionen med totalkonsumtionen. Den visar vår kapacitet att tillgodose efterfrågan med svenskproducerade livsmedel under en avgränsad historisk period, vanligtvis ett år. </t>
  </si>
  <si>
    <t xml:space="preserve">Hemslakten på gårdar beräknas enligt en schablon och ingår i Jordbruksverkets konsumtionsberäkningar. För nötkött lyder formeln antal kalvar i juni * medelslaktvikten * 0,02. </t>
  </si>
  <si>
    <t xml:space="preserve">För åren före 1995 har hemslakten antagits varit samma på nivå som 1995. I kvartalssiffrorna beräknas hemslakten utifrån den nivå som rådde året innan. </t>
  </si>
  <si>
    <t>Förändring 24/23</t>
  </si>
  <si>
    <t>2025 jan-mar</t>
  </si>
  <si>
    <t>Förändring Q1 25/24</t>
  </si>
  <si>
    <t>2025 jan-jun</t>
  </si>
  <si>
    <t>Förändring Q1-2 25/24</t>
  </si>
  <si>
    <t>2025 jan-sep</t>
  </si>
  <si>
    <t>Förändring Q1-3 25/24</t>
  </si>
  <si>
    <t>2025 jan-dec</t>
  </si>
  <si>
    <t>Förändring Q1-4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</si>
</sst>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5" x14ac:knownFonts="1">
    <font>
      <sz val="11"/>
      <color theme="1"/>
      <name val="Arial"/>
      <family val="2"/>
      <scheme val="minor"/>
    </font>
    <font>
      <sz val="11"/>
      <color theme="1"/>
      <name val="Arial"/>
      <family val="2"/>
      <scheme val="minor"/>
    </font>
    <font>
      <b/>
      <sz val="14"/>
      <color theme="1"/>
      <name val="Arial"/>
      <family val="2"/>
      <scheme val="minor"/>
    </font>
    <font>
      <i/>
      <sz val="11"/>
      <color theme="1"/>
      <name val="Arial"/>
      <family val="2"/>
      <scheme val="minor"/>
    </font>
    <font>
      <i/>
      <sz val="10"/>
      <color theme="1"/>
      <name val="Arial"/>
      <family val="2"/>
      <scheme val="minor"/>
    </font>
    <font>
      <b/>
      <sz val="12"/>
      <color theme="1"/>
      <name val="Arial"/>
      <family val="2"/>
      <scheme val="minor"/>
    </font>
    <font>
      <i/>
      <sz val="12"/>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1"/>
      <name val="Arial"/>
      <family val="2"/>
      <scheme val="minor"/>
    </font>
    <font>
      <b/>
      <i/>
      <sz val="12"/>
      <name val="Arial"/>
      <family val="2"/>
      <scheme val="minor"/>
    </font>
    <font>
      <b/>
      <i/>
      <sz val="12"/>
      <color theme="1"/>
      <name val="Arial"/>
      <family val="2"/>
      <scheme val="minor"/>
    </font>
    <font>
      <i/>
      <sz val="12"/>
      <name val="Arial"/>
      <family val="2"/>
      <scheme val="minor"/>
    </font>
    <font>
      <i/>
      <sz val="12"/>
      <color theme="1"/>
      <name val="Arial"/>
      <family val="2"/>
      <scheme val="minor"/>
    </font>
    <font>
      <b/>
      <sz val="12"/>
      <name val="Arial"/>
      <family val="2"/>
      <scheme val="minor"/>
    </font>
    <font>
      <sz val="12"/>
      <name val="Arial"/>
      <family val="2"/>
      <scheme val="minor"/>
    </font>
    <font>
      <i/>
      <sz val="12"/>
      <color rgb="FF000000"/>
      <name val="Arial"/>
      <family val="2"/>
      <scheme val="minor"/>
    </font>
    <font>
      <i/>
      <sz val="10"/>
      <color theme="1"/>
      <name val="Arial"/>
      <family val="2"/>
      <scheme val="minor"/>
    </font>
    <font>
      <b/>
      <sz val="11"/>
      <color theme="1"/>
      <name val="Arial"/>
      <family val="2"/>
      <scheme val="minor"/>
    </font>
    <font>
      <sz val="11"/>
      <name val="Arial"/>
      <family val="2"/>
      <scheme val="minor"/>
    </font>
    <font>
      <b/>
      <sz val="11"/>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b/>
      <sz val="14"/>
      <color rgb="FF000000"/>
      <name val="Calibri"/>
      <family val="2"/>
    </font>
    <font>
      <b/>
      <sz val="11"/>
      <color rgb="FF000000"/>
      <name val="Calibri"/>
      <family val="2"/>
    </font>
    <font>
      <sz val="11"/>
      <color theme="1"/>
      <name val="Calibri"/>
      <family val="2"/>
    </font>
    <font>
      <b/>
      <sz val="14"/>
      <color theme="1"/>
      <name val="Calibri"/>
      <family val="2"/>
    </font>
    <font>
      <b/>
      <i/>
      <sz val="11"/>
      <name val="Arial"/>
      <family val="2"/>
      <scheme val="minor"/>
    </font>
    <font>
      <i/>
      <sz val="11"/>
      <color theme="1"/>
      <name val="Calibri"/>
      <family val="2"/>
    </font>
    <font>
      <sz val="11"/>
      <name val="Calibri"/>
      <family val="2"/>
    </font>
    <font>
      <sz val="11"/>
      <color rgb="FF000000"/>
      <name val="Calibri"/>
      <family val="2"/>
    </font>
    <font>
      <b/>
      <sz val="13"/>
      <color theme="1"/>
      <name val="Arial"/>
      <family val="2"/>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63">
    <xf numFmtId="0" fontId="0" fillId="0" borderId="0" xfId="0"/>
    <xf numFmtId="0" fontId="2" fillId="0" borderId="0" xfId="0" applyFont="1"/>
    <xf numFmtId="0" fontId="3" fillId="0" borderId="0" xfId="0" applyFont="1"/>
    <xf numFmtId="0" fontId="5" fillId="0" borderId="0" xfId="0" applyFont="1"/>
    <xf numFmtId="0" fontId="0" fillId="0" borderId="1" xfId="0" applyBorder="1"/>
    <xf numFmtId="164" fontId="9"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0" fillId="0" borderId="0" xfId="0" applyAlignment="1">
      <alignment horizontal="center"/>
    </xf>
    <xf numFmtId="165"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7" fillId="2" borderId="0" xfId="0" applyFont="1" applyFill="1" applyBorder="1" applyAlignment="1">
      <alignment horizontal="center" vertical="center" wrapText="1"/>
    </xf>
    <xf numFmtId="164" fontId="8" fillId="2" borderId="0" xfId="0" applyNumberFormat="1" applyFont="1" applyFill="1" applyBorder="1" applyAlignment="1">
      <alignment horizontal="center"/>
    </xf>
    <xf numFmtId="164" fontId="8"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xf>
    <xf numFmtId="166" fontId="0" fillId="0" borderId="0" xfId="1" applyNumberFormat="1" applyFont="1"/>
    <xf numFmtId="0" fontId="11" fillId="0" borderId="0" xfId="0" applyFont="1" applyAlignment="1">
      <alignment vertical="center"/>
    </xf>
    <xf numFmtId="0" fontId="0" fillId="0" borderId="0" xfId="0" applyBorder="1"/>
    <xf numFmtId="166" fontId="12" fillId="2" borderId="2" xfId="0" applyNumberFormat="1" applyFont="1" applyFill="1" applyBorder="1" applyAlignment="1">
      <alignment horizontal="center" vertical="center" wrapText="1"/>
    </xf>
    <xf numFmtId="9" fontId="0" fillId="0" borderId="0" xfId="1" applyFont="1"/>
    <xf numFmtId="0" fontId="12"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165" fontId="10" fillId="2" borderId="0" xfId="0" applyNumberFormat="1" applyFont="1" applyFill="1" applyAlignment="1" applyProtection="1">
      <alignment horizontal="center"/>
      <protection locked="0"/>
    </xf>
    <xf numFmtId="165" fontId="8" fillId="2" borderId="0" xfId="0" applyNumberFormat="1" applyFont="1" applyFill="1" applyAlignment="1">
      <alignment horizontal="center" vertical="center" wrapText="1"/>
    </xf>
    <xf numFmtId="4" fontId="8" fillId="2" borderId="0" xfId="0" applyNumberFormat="1" applyFont="1" applyFill="1" applyAlignment="1">
      <alignment horizontal="center" vertical="center" wrapText="1"/>
    </xf>
    <xf numFmtId="3" fontId="4" fillId="2" borderId="0" xfId="0" applyNumberFormat="1" applyFont="1" applyFill="1" applyAlignment="1">
      <alignment horizontal="center"/>
    </xf>
    <xf numFmtId="165" fontId="10" fillId="2" borderId="0" xfId="0" applyNumberFormat="1" applyFont="1" applyFill="1" applyBorder="1" applyAlignment="1" applyProtection="1">
      <alignment horizontal="center"/>
      <protection locked="0"/>
    </xf>
    <xf numFmtId="165"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5" fillId="2" borderId="0" xfId="0" applyFont="1" applyFill="1" applyAlignment="1">
      <alignment horizontal="center"/>
    </xf>
    <xf numFmtId="164" fontId="10" fillId="2" borderId="0" xfId="0" applyNumberFormat="1" applyFont="1" applyFill="1" applyAlignment="1">
      <alignment horizontal="center"/>
    </xf>
    <xf numFmtId="165" fontId="10" fillId="2" borderId="0" xfId="0" applyNumberFormat="1" applyFont="1" applyFill="1" applyAlignment="1">
      <alignment horizontal="center"/>
    </xf>
    <xf numFmtId="165" fontId="8" fillId="2" borderId="0" xfId="0" applyNumberFormat="1" applyFont="1" applyFill="1" applyAlignment="1">
      <alignment horizontal="center"/>
    </xf>
    <xf numFmtId="0" fontId="7"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164" fontId="17" fillId="2" borderId="0" xfId="0" applyNumberFormat="1" applyFont="1" applyFill="1" applyBorder="1" applyAlignment="1">
      <alignment horizontal="center"/>
    </xf>
    <xf numFmtId="164" fontId="17" fillId="2" borderId="0" xfId="0" applyNumberFormat="1" applyFont="1" applyFill="1" applyBorder="1" applyAlignment="1">
      <alignment horizontal="center" vertical="center"/>
    </xf>
    <xf numFmtId="165" fontId="17" fillId="2" borderId="0" xfId="0" applyNumberFormat="1" applyFont="1" applyFill="1" applyBorder="1" applyAlignment="1">
      <alignment horizontal="center"/>
    </xf>
    <xf numFmtId="166" fontId="17" fillId="2" borderId="0" xfId="0" applyNumberFormat="1" applyFont="1" applyFill="1" applyBorder="1" applyAlignment="1">
      <alignment horizontal="center"/>
    </xf>
    <xf numFmtId="2" fontId="18"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xf>
    <xf numFmtId="0" fontId="8" fillId="5" borderId="0" xfId="0" applyFont="1" applyFill="1" applyBorder="1" applyAlignment="1">
      <alignment horizontal="center" vertical="center" wrapText="1"/>
    </xf>
    <xf numFmtId="2" fontId="8" fillId="5" borderId="0" xfId="0" applyNumberFormat="1" applyFont="1" applyFill="1" applyBorder="1" applyAlignment="1">
      <alignment horizontal="center" vertical="center" wrapText="1"/>
    </xf>
    <xf numFmtId="166" fontId="8" fillId="5" borderId="0" xfId="0" applyNumberFormat="1" applyFont="1" applyFill="1" applyBorder="1" applyAlignment="1">
      <alignment horizontal="center" vertical="center" wrapText="1"/>
    </xf>
    <xf numFmtId="2" fontId="14" fillId="5" borderId="0"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166" fontId="12" fillId="5" borderId="2" xfId="1" applyNumberFormat="1" applyFont="1" applyFill="1" applyBorder="1" applyAlignment="1">
      <alignment horizontal="center" vertical="center" wrapText="1"/>
    </xf>
    <xf numFmtId="0" fontId="8" fillId="6" borderId="0" xfId="0" applyFont="1" applyFill="1" applyAlignment="1">
      <alignment horizontal="center" vertical="center" wrapText="1"/>
    </xf>
    <xf numFmtId="2" fontId="10" fillId="6" borderId="0" xfId="0" applyNumberFormat="1" applyFont="1" applyFill="1" applyAlignment="1">
      <alignment horizontal="center"/>
    </xf>
    <xf numFmtId="2" fontId="8" fillId="6" borderId="0" xfId="0" applyNumberFormat="1" applyFont="1" applyFill="1" applyAlignment="1">
      <alignment horizontal="center" vertical="center" wrapText="1"/>
    </xf>
    <xf numFmtId="164" fontId="8" fillId="6" borderId="0" xfId="0" applyNumberFormat="1" applyFont="1" applyFill="1" applyBorder="1" applyAlignment="1">
      <alignment horizontal="center"/>
    </xf>
    <xf numFmtId="166" fontId="8" fillId="6" borderId="0" xfId="0" applyNumberFormat="1" applyFont="1" applyFill="1" applyBorder="1" applyAlignment="1">
      <alignment horizontal="center"/>
    </xf>
    <xf numFmtId="2" fontId="15" fillId="6" borderId="0" xfId="0" applyNumberFormat="1" applyFont="1" applyFill="1" applyAlignment="1">
      <alignment horizontal="center"/>
    </xf>
    <xf numFmtId="2" fontId="10" fillId="6" borderId="0" xfId="0" applyNumberFormat="1" applyFont="1" applyFill="1" applyBorder="1" applyAlignment="1">
      <alignment horizontal="center"/>
    </xf>
    <xf numFmtId="2" fontId="8" fillId="6" borderId="0" xfId="1" applyNumberFormat="1" applyFont="1" applyFill="1" applyBorder="1" applyAlignment="1">
      <alignment horizontal="center"/>
    </xf>
    <xf numFmtId="2" fontId="14" fillId="6" borderId="0" xfId="1" applyNumberFormat="1" applyFont="1" applyFill="1" applyBorder="1" applyAlignment="1">
      <alignment horizontal="center"/>
    </xf>
    <xf numFmtId="0" fontId="12" fillId="6" borderId="2" xfId="0" applyFont="1" applyFill="1" applyBorder="1" applyAlignment="1">
      <alignment horizontal="center" vertical="center" wrapText="1"/>
    </xf>
    <xf numFmtId="166" fontId="12" fillId="6" borderId="2" xfId="0" applyNumberFormat="1" applyFont="1" applyFill="1" applyBorder="1" applyAlignment="1">
      <alignment horizontal="center" vertical="center" wrapText="1"/>
    </xf>
    <xf numFmtId="166" fontId="12" fillId="6" borderId="2" xfId="1" applyNumberFormat="1" applyFont="1" applyFill="1" applyBorder="1" applyAlignment="1">
      <alignment horizontal="center" vertical="center" wrapText="1"/>
    </xf>
    <xf numFmtId="0" fontId="8" fillId="7" borderId="0" xfId="0" applyFont="1" applyFill="1" applyAlignment="1">
      <alignment horizontal="center" vertical="center" wrapText="1"/>
    </xf>
    <xf numFmtId="164" fontId="10" fillId="7" borderId="0" xfId="0" applyNumberFormat="1" applyFont="1" applyFill="1" applyAlignment="1">
      <alignment horizontal="center"/>
    </xf>
    <xf numFmtId="2" fontId="8" fillId="7" borderId="0" xfId="0" applyNumberFormat="1" applyFont="1" applyFill="1" applyAlignment="1">
      <alignment horizontal="center" vertical="center" wrapText="1"/>
    </xf>
    <xf numFmtId="164" fontId="8" fillId="7" borderId="0" xfId="0" applyNumberFormat="1" applyFont="1" applyFill="1" applyBorder="1" applyAlignment="1">
      <alignment horizontal="center"/>
    </xf>
    <xf numFmtId="166" fontId="8" fillId="7" borderId="0" xfId="0" applyNumberFormat="1" applyFont="1" applyFill="1" applyBorder="1" applyAlignment="1">
      <alignment horizontal="center"/>
    </xf>
    <xf numFmtId="2" fontId="10" fillId="7" borderId="0" xfId="0" applyNumberFormat="1" applyFont="1" applyFill="1" applyAlignment="1">
      <alignment horizontal="center"/>
    </xf>
    <xf numFmtId="2" fontId="15" fillId="7" borderId="0" xfId="0" applyNumberFormat="1" applyFont="1" applyFill="1" applyAlignment="1">
      <alignment horizontal="center"/>
    </xf>
    <xf numFmtId="164" fontId="8" fillId="7" borderId="0" xfId="0" applyNumberFormat="1" applyFont="1" applyFill="1" applyAlignment="1">
      <alignment horizontal="center" vertical="center" wrapText="1"/>
    </xf>
    <xf numFmtId="2" fontId="10" fillId="7" borderId="0" xfId="0" applyNumberFormat="1" applyFont="1" applyFill="1" applyBorder="1" applyAlignment="1">
      <alignment horizontal="center"/>
    </xf>
    <xf numFmtId="0" fontId="12" fillId="7" borderId="2" xfId="0"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166" fontId="12" fillId="7" borderId="2" xfId="1" applyNumberFormat="1" applyFont="1" applyFill="1" applyBorder="1" applyAlignment="1">
      <alignment horizontal="center" vertical="center" wrapText="1"/>
    </xf>
    <xf numFmtId="0" fontId="10" fillId="3" borderId="0" xfId="0" applyFont="1" applyFill="1" applyAlignment="1">
      <alignment horizontal="center"/>
    </xf>
    <xf numFmtId="164" fontId="10" fillId="3" borderId="0" xfId="0" applyNumberFormat="1" applyFont="1" applyFill="1" applyAlignment="1">
      <alignment horizontal="center"/>
    </xf>
    <xf numFmtId="2" fontId="10" fillId="3" borderId="0" xfId="0" applyNumberFormat="1" applyFont="1" applyFill="1" applyAlignment="1">
      <alignment horizontal="center"/>
    </xf>
    <xf numFmtId="166" fontId="10" fillId="3" borderId="0" xfId="1" applyNumberFormat="1" applyFont="1" applyFill="1" applyAlignment="1">
      <alignment horizontal="center"/>
    </xf>
    <xf numFmtId="2" fontId="15" fillId="3" borderId="0" xfId="0" applyNumberFormat="1" applyFont="1" applyFill="1" applyAlignment="1">
      <alignment horizontal="center"/>
    </xf>
    <xf numFmtId="0" fontId="10" fillId="3" borderId="3" xfId="0" applyFont="1" applyFill="1" applyBorder="1" applyAlignment="1">
      <alignment horizontal="center"/>
    </xf>
    <xf numFmtId="164" fontId="10" fillId="3" borderId="3" xfId="0" applyNumberFormat="1" applyFont="1" applyFill="1" applyBorder="1" applyAlignment="1">
      <alignment horizontal="center"/>
    </xf>
    <xf numFmtId="2" fontId="10" fillId="3" borderId="3" xfId="0" applyNumberFormat="1" applyFont="1" applyFill="1" applyBorder="1" applyAlignment="1">
      <alignment horizontal="center"/>
    </xf>
    <xf numFmtId="0" fontId="13" fillId="3" borderId="0" xfId="0" applyFont="1" applyFill="1" applyBorder="1" applyAlignment="1">
      <alignment horizontal="center"/>
    </xf>
    <xf numFmtId="0" fontId="0" fillId="0" borderId="0" xfId="0" applyFont="1" applyAlignment="1" applyProtection="1">
      <alignment horizontal="left"/>
      <protection locked="0"/>
    </xf>
    <xf numFmtId="0" fontId="21" fillId="0" borderId="0" xfId="0" applyFont="1"/>
    <xf numFmtId="0" fontId="22" fillId="0" borderId="0" xfId="0" applyFont="1" applyAlignment="1">
      <alignment horizontal="center"/>
    </xf>
    <xf numFmtId="0" fontId="0" fillId="4" borderId="0" xfId="0" applyFont="1" applyFill="1" applyAlignment="1" applyProtection="1">
      <alignment horizontal="left"/>
      <protection locked="0"/>
    </xf>
    <xf numFmtId="0" fontId="20" fillId="4" borderId="0" xfId="0" applyFont="1" applyFill="1" applyAlignment="1" applyProtection="1">
      <alignment horizontal="left"/>
      <protection locked="0"/>
    </xf>
    <xf numFmtId="3" fontId="20" fillId="4" borderId="0" xfId="0" applyNumberFormat="1" applyFont="1" applyFill="1"/>
    <xf numFmtId="0" fontId="0" fillId="7" borderId="0" xfId="0" applyFont="1" applyFill="1" applyAlignment="1" applyProtection="1">
      <alignment horizontal="left"/>
      <protection locked="0"/>
    </xf>
    <xf numFmtId="0" fontId="20" fillId="7" borderId="0" xfId="0" applyFont="1" applyFill="1" applyAlignment="1" applyProtection="1">
      <alignment horizontal="left"/>
      <protection locked="0"/>
    </xf>
    <xf numFmtId="3" fontId="20" fillId="7" borderId="0" xfId="0" applyNumberFormat="1" applyFont="1" applyFill="1"/>
    <xf numFmtId="0" fontId="23" fillId="2" borderId="0" xfId="0" applyFont="1" applyFill="1" applyBorder="1" applyAlignment="1">
      <alignment horizontal="center" vertical="center" wrapText="1"/>
    </xf>
    <xf numFmtId="164" fontId="24" fillId="2" borderId="0" xfId="0" applyNumberFormat="1" applyFont="1" applyFill="1" applyBorder="1" applyAlignment="1">
      <alignment horizontal="center"/>
    </xf>
    <xf numFmtId="164" fontId="24"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xf>
    <xf numFmtId="166" fontId="24" fillId="2" borderId="0" xfId="0" applyNumberFormat="1" applyFont="1" applyFill="1" applyBorder="1" applyAlignment="1">
      <alignment horizontal="center"/>
    </xf>
    <xf numFmtId="164" fontId="25"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3" fontId="27" fillId="2" borderId="0" xfId="0" applyNumberFormat="1" applyFont="1" applyFill="1" applyBorder="1" applyAlignment="1">
      <alignment horizontal="center"/>
    </xf>
    <xf numFmtId="0" fontId="28" fillId="0" borderId="0" xfId="0" applyFont="1" applyFill="1"/>
    <xf numFmtId="0" fontId="28" fillId="0" borderId="0" xfId="0" applyFont="1" applyFill="1" applyProtection="1"/>
    <xf numFmtId="49" fontId="29" fillId="0" borderId="0" xfId="0" applyNumberFormat="1" applyFont="1" applyFill="1" applyProtection="1"/>
    <xf numFmtId="0" fontId="30" fillId="3" borderId="3" xfId="0" applyFont="1" applyFill="1" applyBorder="1" applyAlignment="1" applyProtection="1">
      <alignment horizontal="center"/>
    </xf>
    <xf numFmtId="0" fontId="28" fillId="0" borderId="0" xfId="0" applyFont="1" applyFill="1" applyAlignment="1" applyProtection="1">
      <alignment horizontal="center"/>
    </xf>
    <xf numFmtId="0" fontId="30" fillId="3" borderId="0" xfId="0" applyFont="1" applyFill="1" applyBorder="1" applyAlignment="1" applyProtection="1">
      <alignment horizontal="center"/>
    </xf>
    <xf numFmtId="49" fontId="31" fillId="5" borderId="0" xfId="0" applyNumberFormat="1" applyFont="1" applyFill="1" applyBorder="1" applyProtection="1"/>
    <xf numFmtId="3" fontId="32" fillId="5" borderId="0" xfId="0" applyNumberFormat="1" applyFont="1" applyFill="1" applyBorder="1" applyAlignment="1" applyProtection="1">
      <alignment horizontal="right"/>
    </xf>
    <xf numFmtId="49" fontId="33" fillId="3" borderId="0" xfId="0" applyNumberFormat="1" applyFont="1" applyFill="1" applyBorder="1" applyAlignment="1" applyProtection="1">
      <alignment horizontal="center"/>
    </xf>
    <xf numFmtId="0" fontId="34" fillId="4" borderId="0" xfId="0" applyFont="1" applyFill="1" applyBorder="1" applyProtection="1"/>
    <xf numFmtId="3" fontId="31" fillId="4" borderId="0" xfId="0" applyNumberFormat="1" applyFont="1" applyFill="1" applyBorder="1"/>
    <xf numFmtId="3" fontId="28" fillId="0" borderId="0" xfId="0" applyNumberFormat="1" applyFont="1" applyFill="1" applyProtection="1"/>
    <xf numFmtId="0" fontId="35" fillId="3" borderId="0" xfId="0" applyFont="1" applyFill="1" applyBorder="1" applyAlignment="1" applyProtection="1">
      <alignment horizontal="center"/>
    </xf>
    <xf numFmtId="3" fontId="33" fillId="3" borderId="0" xfId="0" applyNumberFormat="1" applyFont="1" applyFill="1" applyBorder="1"/>
    <xf numFmtId="0" fontId="29" fillId="0" borderId="0" xfId="0" applyFont="1" applyFill="1" applyProtection="1"/>
    <xf numFmtId="166" fontId="37" fillId="3" borderId="5" xfId="0" applyNumberFormat="1" applyFont="1" applyFill="1" applyBorder="1" applyAlignment="1">
      <alignment horizontal="right" vertical="center" wrapText="1"/>
    </xf>
    <xf numFmtId="49" fontId="28" fillId="0" borderId="0" xfId="0" applyNumberFormat="1" applyFont="1" applyFill="1" applyBorder="1" applyAlignment="1" applyProtection="1">
      <alignment wrapText="1"/>
    </xf>
    <xf numFmtId="166" fontId="38" fillId="0" borderId="0" xfId="0" applyNumberFormat="1" applyFont="1" applyFill="1" applyBorder="1" applyAlignment="1">
      <alignment horizontal="right" vertical="center" wrapText="1"/>
    </xf>
    <xf numFmtId="49" fontId="28" fillId="0" borderId="0" xfId="0" applyNumberFormat="1" applyFont="1" applyFill="1" applyProtection="1"/>
    <xf numFmtId="49" fontId="31" fillId="7" borderId="0" xfId="0" applyNumberFormat="1" applyFont="1" applyFill="1" applyBorder="1" applyProtection="1"/>
    <xf numFmtId="3" fontId="32" fillId="7" borderId="0" xfId="0" applyNumberFormat="1" applyFont="1" applyFill="1" applyBorder="1" applyAlignment="1" applyProtection="1">
      <alignment horizontal="right"/>
    </xf>
    <xf numFmtId="0" fontId="34" fillId="6" borderId="0" xfId="0" applyFont="1" applyFill="1" applyBorder="1" applyProtection="1"/>
    <xf numFmtId="3" fontId="31" fillId="6" borderId="0" xfId="0" applyNumberFormat="1" applyFont="1" applyFill="1" applyBorder="1"/>
    <xf numFmtId="166" fontId="37" fillId="3" borderId="5" xfId="0" applyNumberFormat="1" applyFont="1" applyFill="1" applyBorder="1" applyAlignment="1">
      <alignment horizontal="center" vertical="center" wrapText="1"/>
    </xf>
    <xf numFmtId="49" fontId="36" fillId="3" borderId="5" xfId="0" applyNumberFormat="1" applyFont="1" applyFill="1" applyBorder="1" applyAlignment="1" applyProtection="1">
      <alignment horizontal="left" vertical="center" wrapText="1"/>
    </xf>
    <xf numFmtId="3" fontId="32" fillId="6" borderId="0" xfId="0" applyNumberFormat="1" applyFont="1" applyFill="1" applyBorder="1" applyAlignment="1" applyProtection="1">
      <alignment horizontal="right"/>
    </xf>
    <xf numFmtId="0" fontId="0" fillId="0" borderId="0" xfId="0" applyFont="1"/>
    <xf numFmtId="3" fontId="0" fillId="4" borderId="0" xfId="0" applyNumberFormat="1" applyFont="1" applyFill="1"/>
    <xf numFmtId="3" fontId="0" fillId="7" borderId="0" xfId="0" applyNumberFormat="1" applyFont="1" applyFill="1"/>
    <xf numFmtId="0" fontId="39" fillId="0" borderId="0" xfId="0" applyFont="1"/>
    <xf numFmtId="0" fontId="40" fillId="0" borderId="0" xfId="0" applyFont="1"/>
    <xf numFmtId="0" fontId="41" fillId="2" borderId="0" xfId="0" applyFont="1" applyFill="1" applyBorder="1" applyAlignment="1">
      <alignment horizontal="center" vertical="center" wrapText="1"/>
    </xf>
    <xf numFmtId="164" fontId="42" fillId="2" borderId="0" xfId="0" applyNumberFormat="1" applyFont="1" applyFill="1" applyBorder="1" applyAlignment="1">
      <alignment horizontal="center"/>
    </xf>
    <xf numFmtId="164" fontId="42" fillId="2" borderId="0" xfId="0" applyNumberFormat="1" applyFont="1" applyFill="1" applyBorder="1" applyAlignment="1">
      <alignment horizontal="center" vertical="center"/>
    </xf>
    <xf numFmtId="165" fontId="42" fillId="2" borderId="0" xfId="0" applyNumberFormat="1" applyFont="1" applyFill="1" applyBorder="1" applyAlignment="1">
      <alignment horizontal="center"/>
    </xf>
    <xf numFmtId="166" fontId="42" fillId="2" borderId="0" xfId="0" applyNumberFormat="1" applyFont="1" applyFill="1" applyBorder="1" applyAlignment="1">
      <alignment horizontal="center"/>
    </xf>
    <xf numFmtId="164" fontId="43" fillId="2" borderId="0" xfId="0" applyNumberFormat="1" applyFont="1" applyFill="1" applyBorder="1" applyAlignment="1">
      <alignment horizontal="center" vertical="center" wrapText="1"/>
    </xf>
    <xf numFmtId="2" fontId="44" fillId="2" borderId="0" xfId="0" applyNumberFormat="1" applyFont="1" applyFill="1" applyBorder="1" applyAlignment="1">
      <alignment horizontal="center" vertical="center" wrapText="1"/>
    </xf>
    <xf numFmtId="3" fontId="45" fillId="2" borderId="0" xfId="0" applyNumberFormat="1" applyFont="1" applyFill="1" applyBorder="1" applyAlignment="1">
      <alignment horizontal="center"/>
    </xf>
    <xf numFmtId="0" fontId="38" fillId="0" borderId="0" xfId="0" applyFont="1" applyAlignment="1">
      <alignment vertical="center"/>
    </xf>
    <xf numFmtId="0" fontId="46" fillId="0" borderId="0" xfId="0" applyNumberFormat="1" applyFont="1" applyFill="1" applyAlignment="1" applyProtection="1"/>
    <xf numFmtId="0" fontId="0" fillId="0" borderId="0" xfId="0" applyNumberFormat="1" applyFill="1" applyAlignment="1" applyProtection="1"/>
    <xf numFmtId="0" fontId="47" fillId="0" borderId="0" xfId="0" applyNumberFormat="1" applyFont="1" applyFill="1" applyAlignment="1" applyProtection="1"/>
    <xf numFmtId="0" fontId="48" fillId="0" borderId="0" xfId="0" applyNumberFormat="1" applyFont="1" applyFill="1" applyAlignment="1" applyProtection="1"/>
    <xf numFmtId="0" fontId="49" fillId="0" borderId="0" xfId="0" applyNumberFormat="1" applyFont="1" applyFill="1" applyAlignment="1" applyProtection="1"/>
    <xf numFmtId="166" fontId="12" fillId="3" borderId="2" xfId="0" applyNumberFormat="1" applyFont="1" applyFill="1" applyBorder="1" applyAlignment="1">
      <alignment horizontal="center" vertical="center" wrapText="1"/>
    </xf>
    <xf numFmtId="166" fontId="12" fillId="3" borderId="2" xfId="1" applyNumberFormat="1" applyFont="1" applyFill="1" applyBorder="1" applyAlignment="1">
      <alignment horizontal="center" vertical="center" wrapText="1"/>
    </xf>
    <xf numFmtId="3" fontId="3" fillId="2" borderId="0" xfId="0" applyNumberFormat="1" applyFont="1" applyFill="1" applyAlignment="1">
      <alignment horizontal="center"/>
    </xf>
    <xf numFmtId="166" fontId="50" fillId="2" borderId="2" xfId="0" applyNumberFormat="1" applyFont="1" applyFill="1" applyBorder="1" applyAlignment="1">
      <alignment horizontal="center" vertical="center" wrapText="1"/>
    </xf>
    <xf numFmtId="3" fontId="3" fillId="5" borderId="0" xfId="0" applyNumberFormat="1" applyFont="1" applyFill="1" applyAlignment="1">
      <alignment horizontal="center"/>
    </xf>
    <xf numFmtId="3" fontId="3" fillId="5" borderId="3" xfId="0" applyNumberFormat="1" applyFont="1" applyFill="1" applyBorder="1" applyAlignment="1">
      <alignment horizontal="center"/>
    </xf>
    <xf numFmtId="3" fontId="3" fillId="6" borderId="0" xfId="0" applyNumberFormat="1" applyFont="1" applyFill="1" applyBorder="1" applyAlignment="1">
      <alignment horizontal="center"/>
    </xf>
    <xf numFmtId="3" fontId="3" fillId="6" borderId="3" xfId="0" applyNumberFormat="1" applyFont="1" applyFill="1" applyBorder="1" applyAlignment="1">
      <alignment horizontal="center"/>
    </xf>
    <xf numFmtId="166" fontId="50" fillId="6" borderId="2" xfId="0" applyNumberFormat="1" applyFont="1" applyFill="1" applyBorder="1" applyAlignment="1">
      <alignment horizontal="center" vertical="center" wrapText="1"/>
    </xf>
    <xf numFmtId="3" fontId="3" fillId="7" borderId="0" xfId="0" applyNumberFormat="1" applyFont="1" applyFill="1" applyAlignment="1">
      <alignment horizontal="center"/>
    </xf>
    <xf numFmtId="3" fontId="3" fillId="7" borderId="3" xfId="0" applyNumberFormat="1" applyFont="1" applyFill="1" applyBorder="1" applyAlignment="1">
      <alignment horizontal="center"/>
    </xf>
    <xf numFmtId="166" fontId="50" fillId="7" borderId="2" xfId="0" applyNumberFormat="1" applyFont="1" applyFill="1" applyBorder="1" applyAlignment="1">
      <alignment horizontal="center" vertical="center" wrapText="1"/>
    </xf>
    <xf numFmtId="3" fontId="3" fillId="3" borderId="0" xfId="0" applyNumberFormat="1" applyFont="1" applyFill="1" applyAlignment="1">
      <alignment horizontal="center"/>
    </xf>
    <xf numFmtId="3" fontId="3" fillId="3" borderId="3" xfId="0" applyNumberFormat="1" applyFont="1" applyFill="1" applyBorder="1" applyAlignment="1">
      <alignment horizontal="center"/>
    </xf>
    <xf numFmtId="166" fontId="50" fillId="3" borderId="2" xfId="0" applyNumberFormat="1" applyFont="1" applyFill="1" applyBorder="1" applyAlignment="1">
      <alignment horizontal="center" vertical="center" wrapText="1"/>
    </xf>
    <xf numFmtId="0" fontId="51" fillId="0" borderId="0" xfId="0" applyNumberFormat="1" applyFont="1" applyFill="1" applyAlignment="1" applyProtection="1"/>
    <xf numFmtId="3" fontId="48" fillId="0" borderId="0" xfId="0" applyNumberFormat="1" applyFont="1" applyFill="1" applyAlignment="1" applyProtection="1"/>
    <xf numFmtId="0" fontId="52" fillId="0" borderId="0" xfId="0" applyNumberFormat="1" applyFont="1" applyFill="1" applyAlignment="1" applyProtection="1"/>
    <xf numFmtId="0" fontId="53" fillId="0" borderId="0" xfId="0" applyNumberFormat="1" applyFont="1" applyFill="1" applyAlignment="1" applyProtection="1"/>
    <xf numFmtId="49" fontId="54" fillId="0" borderId="0" xfId="0" applyNumberFormat="1" applyFont="1" applyFill="1" applyProtection="1"/>
  </cellXfs>
  <cellStyles count="3">
    <cellStyle name="Normal" xfId="0" builtinId="0"/>
    <cellStyle name="Normal 2" xfId="2" xr:uid="{059FBFF7-F56C-44F7-8C7F-96FC3828420E}"/>
    <cellStyle name="Procent" xfId="1" builtinId="5"/>
  </cellStyles>
  <dxfs count="103">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5"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6"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b val="0"/>
        <i/>
        <strike val="0"/>
        <condense val="0"/>
        <extend val="0"/>
        <outline val="0"/>
        <shadow val="0"/>
        <u val="none"/>
        <vertAlign val="baseline"/>
        <sz val="10"/>
        <color theme="1"/>
        <name val="Arial"/>
        <scheme val="minor"/>
      </font>
      <numFmt numFmtId="3" formatCode="#,##0"/>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rgb="FF000000"/>
        <name val="Arial"/>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minor"/>
      </font>
      <numFmt numFmtId="166"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inor"/>
      </font>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Svensk marknadsbalans</a:t>
            </a:r>
            <a:r>
              <a:rPr lang="sv-SE" baseline="0"/>
              <a:t> nötkött</a:t>
            </a:r>
            <a:endParaRPr lang="sv-SE"/>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Helårsbalans!$B$12</c:f>
              <c:strCache>
                <c:ptCount val="1"/>
                <c:pt idx="0">
                  <c:v>Produktion</c:v>
                </c:pt>
              </c:strCache>
            </c:strRef>
          </c:tx>
          <c:spPr>
            <a:ln w="25400" cap="rnd">
              <a:solidFill>
                <a:schemeClr val="accent2">
                  <a:lumMod val="50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Helårsbalans!$B$28:$B$57</c:f>
              <c:numCache>
                <c:formatCode>#\ ##0.0</c:formatCode>
                <c:ptCount val="30"/>
                <c:pt idx="0">
                  <c:v>143.32900000000001</c:v>
                </c:pt>
                <c:pt idx="1">
                  <c:v>137.416</c:v>
                </c:pt>
                <c:pt idx="2">
                  <c:v>148.88499999999999</c:v>
                </c:pt>
                <c:pt idx="3">
                  <c:v>142.49799999999999</c:v>
                </c:pt>
                <c:pt idx="4">
                  <c:v>144.03800000000001</c:v>
                </c:pt>
                <c:pt idx="5">
                  <c:v>149.80799999999999</c:v>
                </c:pt>
                <c:pt idx="6">
                  <c:v>143.191</c:v>
                </c:pt>
                <c:pt idx="7">
                  <c:v>146.47900000000001</c:v>
                </c:pt>
                <c:pt idx="8">
                  <c:v>140.40299999999999</c:v>
                </c:pt>
                <c:pt idx="9">
                  <c:v>142.423</c:v>
                </c:pt>
                <c:pt idx="10">
                  <c:v>135.94300000000001</c:v>
                </c:pt>
                <c:pt idx="11">
                  <c:v>137.41</c:v>
                </c:pt>
                <c:pt idx="12">
                  <c:v>133.54</c:v>
                </c:pt>
                <c:pt idx="13">
                  <c:v>128.79300000000001</c:v>
                </c:pt>
                <c:pt idx="14">
                  <c:v>139.834</c:v>
                </c:pt>
                <c:pt idx="15">
                  <c:v>137.80000000000001</c:v>
                </c:pt>
                <c:pt idx="16">
                  <c:v>137.88</c:v>
                </c:pt>
                <c:pt idx="17">
                  <c:v>125.32</c:v>
                </c:pt>
                <c:pt idx="18">
                  <c:v>125.88</c:v>
                </c:pt>
                <c:pt idx="19">
                  <c:v>131.62</c:v>
                </c:pt>
                <c:pt idx="20" formatCode="0.0">
                  <c:v>133.13999999999999</c:v>
                </c:pt>
                <c:pt idx="21" formatCode="0.0">
                  <c:v>131.25</c:v>
                </c:pt>
                <c:pt idx="22" formatCode="0.0">
                  <c:v>132.07</c:v>
                </c:pt>
                <c:pt idx="23" formatCode="0.0">
                  <c:v>136.87</c:v>
                </c:pt>
                <c:pt idx="24" formatCode="0.0">
                  <c:v>139.66999999999999</c:v>
                </c:pt>
                <c:pt idx="25" formatCode="0.0">
                  <c:v>141</c:v>
                </c:pt>
                <c:pt idx="26" formatCode="0.0">
                  <c:v>135.82</c:v>
                </c:pt>
                <c:pt idx="27" formatCode="0.0">
                  <c:v>135.24</c:v>
                </c:pt>
                <c:pt idx="28" formatCode="0.0">
                  <c:v>138.16999999999999</c:v>
                </c:pt>
                <c:pt idx="29" formatCode="0.0">
                  <c:v>139.52000000000001</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Helårsbalans!$C$28:$C$57</c:f>
              <c:numCache>
                <c:formatCode>#\ ##0.0</c:formatCode>
                <c:ptCount val="30"/>
                <c:pt idx="0">
                  <c:v>25.257400000000001</c:v>
                </c:pt>
                <c:pt idx="1">
                  <c:v>40.038499999999999</c:v>
                </c:pt>
                <c:pt idx="2">
                  <c:v>38.161700000000003</c:v>
                </c:pt>
                <c:pt idx="3">
                  <c:v>45.5595</c:v>
                </c:pt>
                <c:pt idx="4">
                  <c:v>53.404899999999998</c:v>
                </c:pt>
                <c:pt idx="5">
                  <c:v>55.926600000000001</c:v>
                </c:pt>
                <c:pt idx="6">
                  <c:v>55.153700000000001</c:v>
                </c:pt>
                <c:pt idx="7">
                  <c:v>78.035300000000007</c:v>
                </c:pt>
                <c:pt idx="8">
                  <c:v>92.457099999999997</c:v>
                </c:pt>
                <c:pt idx="9">
                  <c:v>95.416499999999999</c:v>
                </c:pt>
                <c:pt idx="10">
                  <c:v>105.9675</c:v>
                </c:pt>
                <c:pt idx="11">
                  <c:v>108.8995</c:v>
                </c:pt>
                <c:pt idx="12">
                  <c:v>114.72199999999999</c:v>
                </c:pt>
                <c:pt idx="13">
                  <c:v>120.2045</c:v>
                </c:pt>
                <c:pt idx="14">
                  <c:v>110.47839999999999</c:v>
                </c:pt>
                <c:pt idx="15">
                  <c:v>120.36709999999999</c:v>
                </c:pt>
                <c:pt idx="16">
                  <c:v>126.5973</c:v>
                </c:pt>
                <c:pt idx="17">
                  <c:v>133.2731</c:v>
                </c:pt>
                <c:pt idx="18">
                  <c:v>136.8999</c:v>
                </c:pt>
                <c:pt idx="19">
                  <c:v>135.59209999999999</c:v>
                </c:pt>
                <c:pt idx="20" formatCode="0.0">
                  <c:v>139.3948</c:v>
                </c:pt>
                <c:pt idx="21" formatCode="0.0">
                  <c:v>141.7576</c:v>
                </c:pt>
                <c:pt idx="22" formatCode="0.0">
                  <c:v>135.2054</c:v>
                </c:pt>
                <c:pt idx="23" formatCode="0.0">
                  <c:v>126.182</c:v>
                </c:pt>
                <c:pt idx="24" formatCode="0.0">
                  <c:v>125.19629999999999</c:v>
                </c:pt>
                <c:pt idx="25" formatCode="0.0">
                  <c:v>108.4023</c:v>
                </c:pt>
                <c:pt idx="26" formatCode="0.0">
                  <c:v>114.5025</c:v>
                </c:pt>
                <c:pt idx="27" formatCode="0.0">
                  <c:v>122.66240000000001</c:v>
                </c:pt>
                <c:pt idx="28" formatCode="0.0">
                  <c:v>116.2816</c:v>
                </c:pt>
                <c:pt idx="29" formatCode="0.0">
                  <c:v>118.5518</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chemeClr val="accent1">
                  <a:lumMod val="75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Helårsbalans!$D$28:$D$57</c:f>
              <c:numCache>
                <c:formatCode>#\ ##0.0</c:formatCode>
                <c:ptCount val="30"/>
                <c:pt idx="0">
                  <c:v>7.8253000000000004</c:v>
                </c:pt>
                <c:pt idx="1">
                  <c:v>8.7454000000000001</c:v>
                </c:pt>
                <c:pt idx="2">
                  <c:v>10.3933</c:v>
                </c:pt>
                <c:pt idx="3">
                  <c:v>8.4407999999999994</c:v>
                </c:pt>
                <c:pt idx="4">
                  <c:v>7.7683</c:v>
                </c:pt>
                <c:pt idx="5">
                  <c:v>7.0030999999999999</c:v>
                </c:pt>
                <c:pt idx="6">
                  <c:v>6.9297000000000004</c:v>
                </c:pt>
                <c:pt idx="7">
                  <c:v>8.7095000000000002</c:v>
                </c:pt>
                <c:pt idx="8">
                  <c:v>9.3270999999999997</c:v>
                </c:pt>
                <c:pt idx="9">
                  <c:v>11.0947</c:v>
                </c:pt>
                <c:pt idx="10">
                  <c:v>12.9375</c:v>
                </c:pt>
                <c:pt idx="11">
                  <c:v>12.939399999999999</c:v>
                </c:pt>
                <c:pt idx="12">
                  <c:v>17.2319</c:v>
                </c:pt>
                <c:pt idx="13">
                  <c:v>20.4694</c:v>
                </c:pt>
                <c:pt idx="14">
                  <c:v>20.4542</c:v>
                </c:pt>
                <c:pt idx="15">
                  <c:v>20.222300000000001</c:v>
                </c:pt>
                <c:pt idx="16">
                  <c:v>19.6511</c:v>
                </c:pt>
                <c:pt idx="17">
                  <c:v>15.1815</c:v>
                </c:pt>
                <c:pt idx="18">
                  <c:v>15.0649</c:v>
                </c:pt>
                <c:pt idx="19">
                  <c:v>15.8842</c:v>
                </c:pt>
                <c:pt idx="20" formatCode="0.0">
                  <c:v>18.1614</c:v>
                </c:pt>
                <c:pt idx="21" formatCode="0.0">
                  <c:v>17.208100000000002</c:v>
                </c:pt>
                <c:pt idx="22" formatCode="0.0">
                  <c:v>18.446100000000001</c:v>
                </c:pt>
                <c:pt idx="23" formatCode="0.0">
                  <c:v>15.2605</c:v>
                </c:pt>
                <c:pt idx="24" formatCode="0.0">
                  <c:v>15.257199999999999</c:v>
                </c:pt>
                <c:pt idx="25" formatCode="0.0">
                  <c:v>15.6417</c:v>
                </c:pt>
                <c:pt idx="26" formatCode="0.0">
                  <c:v>16.354199999999999</c:v>
                </c:pt>
                <c:pt idx="27" formatCode="0.0">
                  <c:v>16.672899999999998</c:v>
                </c:pt>
                <c:pt idx="28" formatCode="0.0">
                  <c:v>16.146599999999999</c:v>
                </c:pt>
                <c:pt idx="29" formatCode="0.0">
                  <c:v>13.8294</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Helårsbalans!$E$28:$E$57</c:f>
              <c:numCache>
                <c:formatCode>#\ ##0.0</c:formatCode>
                <c:ptCount val="30"/>
                <c:pt idx="0">
                  <c:v>161.93510000000001</c:v>
                </c:pt>
                <c:pt idx="1">
                  <c:v>169.83410000000001</c:v>
                </c:pt>
                <c:pt idx="2">
                  <c:v>177.44539999999998</c:v>
                </c:pt>
                <c:pt idx="3">
                  <c:v>180.3887</c:v>
                </c:pt>
                <c:pt idx="4">
                  <c:v>190.78960000000001</c:v>
                </c:pt>
                <c:pt idx="5">
                  <c:v>199.84450000000001</c:v>
                </c:pt>
                <c:pt idx="6">
                  <c:v>192.58799999999999</c:v>
                </c:pt>
                <c:pt idx="7">
                  <c:v>217.03280000000004</c:v>
                </c:pt>
                <c:pt idx="8">
                  <c:v>224.84399999999999</c:v>
                </c:pt>
                <c:pt idx="9">
                  <c:v>228.1328</c:v>
                </c:pt>
                <c:pt idx="10">
                  <c:v>230.37</c:v>
                </c:pt>
                <c:pt idx="11">
                  <c:v>234.74809999999999</c:v>
                </c:pt>
                <c:pt idx="12">
                  <c:v>232.4341</c:v>
                </c:pt>
                <c:pt idx="13">
                  <c:v>229.99109999999999</c:v>
                </c:pt>
                <c:pt idx="14">
                  <c:v>231.3972</c:v>
                </c:pt>
                <c:pt idx="15">
                  <c:v>239.4838</c:v>
                </c:pt>
                <c:pt idx="16">
                  <c:v>246.37520000000001</c:v>
                </c:pt>
                <c:pt idx="17">
                  <c:v>244.9066</c:v>
                </c:pt>
                <c:pt idx="18">
                  <c:v>249.167</c:v>
                </c:pt>
                <c:pt idx="19">
                  <c:v>252.82089999999997</c:v>
                </c:pt>
                <c:pt idx="20">
                  <c:v>255.8664</c:v>
                </c:pt>
                <c:pt idx="21">
                  <c:v>257.36850000000004</c:v>
                </c:pt>
                <c:pt idx="22">
                  <c:v>250.40229999999997</c:v>
                </c:pt>
                <c:pt idx="23">
                  <c:v>249.34450000000001</c:v>
                </c:pt>
                <c:pt idx="24">
                  <c:v>251.08509999999995</c:v>
                </c:pt>
                <c:pt idx="25">
                  <c:v>235.2756</c:v>
                </c:pt>
                <c:pt idx="26">
                  <c:v>235.52029999999999</c:v>
                </c:pt>
                <c:pt idx="27">
                  <c:v>242.74449999999999</c:v>
                </c:pt>
                <c:pt idx="28">
                  <c:v>239.77599999999998</c:v>
                </c:pt>
                <c:pt idx="29">
                  <c:v>245.6874</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Svensk försörjningsgrad</c:v>
                </c:pt>
              </c:strCache>
            </c:strRef>
          </c:tx>
          <c:spPr>
            <a:ln w="25400" cap="rnd">
              <a:solidFill>
                <a:schemeClr val="tx1"/>
              </a:solidFill>
              <a:prstDash val="dash"/>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Helårsbalans!$F$28:$F$57</c:f>
              <c:numCache>
                <c:formatCode>0.0%</c:formatCode>
                <c:ptCount val="30"/>
                <c:pt idx="0">
                  <c:v>0.88510150053941361</c:v>
                </c:pt>
                <c:pt idx="1">
                  <c:v>0.80911901673456621</c:v>
                </c:pt>
                <c:pt idx="2">
                  <c:v>0.83904682792566054</c:v>
                </c:pt>
                <c:pt idx="3">
                  <c:v>0.78994970305789658</c:v>
                </c:pt>
                <c:pt idx="4">
                  <c:v>0.75495729326965411</c:v>
                </c:pt>
                <c:pt idx="5">
                  <c:v>0.74962283175168687</c:v>
                </c:pt>
                <c:pt idx="6">
                  <c:v>0.74350946061021461</c:v>
                </c:pt>
                <c:pt idx="7">
                  <c:v>0.67491641816352177</c:v>
                </c:pt>
                <c:pt idx="8">
                  <c:v>0.62444628275604419</c:v>
                </c:pt>
                <c:pt idx="9">
                  <c:v>0.62429865411725105</c:v>
                </c:pt>
                <c:pt idx="10">
                  <c:v>0.59010721882189521</c:v>
                </c:pt>
                <c:pt idx="11">
                  <c:v>0.58535085055001512</c:v>
                </c:pt>
                <c:pt idx="12">
                  <c:v>0.57452843623203309</c:v>
                </c:pt>
                <c:pt idx="13">
                  <c:v>0.55999123444341981</c:v>
                </c:pt>
                <c:pt idx="14">
                  <c:v>0.60430290427023314</c:v>
                </c:pt>
                <c:pt idx="15">
                  <c:v>0.57540426534070366</c:v>
                </c:pt>
                <c:pt idx="16">
                  <c:v>0.55963424890167512</c:v>
                </c:pt>
                <c:pt idx="17">
                  <c:v>0.51170527866541771</c:v>
                </c:pt>
                <c:pt idx="18">
                  <c:v>0.50520333752061863</c:v>
                </c:pt>
                <c:pt idx="19">
                  <c:v>0.52060569359574316</c:v>
                </c:pt>
                <c:pt idx="20">
                  <c:v>0.52034968249054969</c:v>
                </c:pt>
                <c:pt idx="21">
                  <c:v>0.50996916872111386</c:v>
                </c:pt>
                <c:pt idx="22">
                  <c:v>0.52743125762023757</c:v>
                </c:pt>
                <c:pt idx="23">
                  <c:v>0.5489192663162813</c:v>
                </c:pt>
                <c:pt idx="24">
                  <c:v>0.55626558485549327</c:v>
                </c:pt>
                <c:pt idx="25">
                  <c:v>0.59929716468686089</c:v>
                </c:pt>
                <c:pt idx="26">
                  <c:v>0.57668065130691493</c:v>
                </c:pt>
                <c:pt idx="27">
                  <c:v>0.5571289977733791</c:v>
                </c:pt>
                <c:pt idx="28">
                  <c:v>0.57624616308554655</c:v>
                </c:pt>
                <c:pt idx="29">
                  <c:v>0.56787608969772163</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75538520"/>
        <c:axId val="675539832"/>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max val="2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tusen ton slaktad vikt</a:t>
                </a:r>
              </a:p>
            </c:rich>
          </c:tx>
          <c:layout>
            <c:manualLayout>
              <c:xMode val="edge"/>
              <c:yMode val="edge"/>
              <c:x val="6.1068696417027456E-3"/>
              <c:y val="0.3164306189323500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valAx>
        <c:axId val="675539832"/>
        <c:scaling>
          <c:orientation val="minMax"/>
          <c:max val="0.9"/>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försörjningsgrad</a:t>
                </a:r>
              </a:p>
            </c:rich>
          </c:tx>
          <c:layout>
            <c:manualLayout>
              <c:xMode val="edge"/>
              <c:yMode val="edge"/>
              <c:x val="0.97174598361470288"/>
              <c:y val="0.3337541261001424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675538520"/>
        <c:crosses val="max"/>
        <c:crossBetween val="between"/>
      </c:valAx>
      <c:catAx>
        <c:axId val="675538520"/>
        <c:scaling>
          <c:orientation val="minMax"/>
        </c:scaling>
        <c:delete val="1"/>
        <c:axPos val="b"/>
        <c:numFmt formatCode="General" sourceLinked="1"/>
        <c:majorTickMark val="out"/>
        <c:minorTickMark val="none"/>
        <c:tickLblPos val="nextTo"/>
        <c:crossAx val="675539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2023-2024'!$C$3</c:f>
              <c:strCache>
                <c:ptCount val="1"/>
                <c:pt idx="0">
                  <c:v>Irland</c:v>
                </c:pt>
              </c:strCache>
            </c:strRef>
          </c:tx>
          <c:spPr>
            <a:solidFill>
              <a:srgbClr val="7DA117"/>
            </a:solid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2023-2024'!$C$14:$C$15</c:f>
              <c:numCache>
                <c:formatCode>#,##0</c:formatCode>
                <c:ptCount val="2"/>
                <c:pt idx="0">
                  <c:v>33866.571428571428</c:v>
                </c:pt>
                <c:pt idx="1">
                  <c:v>31858.771428571428</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2023-2024'!$A$14:$A$15</c:f>
              <c:strCache>
                <c:ptCount val="2"/>
                <c:pt idx="0">
                  <c:v>Totalt 2023</c:v>
                </c:pt>
                <c:pt idx="1">
                  <c:v>Totalt 2024</c:v>
                </c:pt>
              </c:strCache>
            </c:strRef>
          </c:cat>
          <c:val>
            <c:numRef>
              <c:f>'Handel per land 2023-2024'!$D$14:$D$15</c:f>
              <c:numCache>
                <c:formatCode>#,##0</c:formatCode>
                <c:ptCount val="2"/>
                <c:pt idx="0">
                  <c:v>13814.6</c:v>
                </c:pt>
                <c:pt idx="1">
                  <c:v>16665.542857142857</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Tyskland</c:v>
                </c:pt>
              </c:strCache>
            </c:strRef>
          </c:tx>
          <c:spPr>
            <a:pattFill prst="openDmnd">
              <a:fgClr>
                <a:schemeClr val="bg1"/>
              </a:fgClr>
              <a:bgClr>
                <a:srgbClr val="ED1C24"/>
              </a:bgClr>
            </a:pattFill>
            <a:ln w="3175">
              <a:solidFill>
                <a:srgbClr val="ED1C24"/>
              </a:solidFill>
            </a:ln>
            <a:effectLst/>
          </c:spPr>
          <c:invertIfNegative val="0"/>
          <c:cat>
            <c:strRef>
              <c:f>'Handel per land 2023-2024'!$A$14:$A$15</c:f>
              <c:strCache>
                <c:ptCount val="2"/>
                <c:pt idx="0">
                  <c:v>Totalt 2023</c:v>
                </c:pt>
                <c:pt idx="1">
                  <c:v>Totalt 2024</c:v>
                </c:pt>
              </c:strCache>
            </c:strRef>
          </c:cat>
          <c:val>
            <c:numRef>
              <c:f>'Handel per land 2023-2024'!$E$14:$E$15</c:f>
              <c:numCache>
                <c:formatCode>#,##0</c:formatCode>
                <c:ptCount val="2"/>
                <c:pt idx="0">
                  <c:v>15865.857142857143</c:v>
                </c:pt>
                <c:pt idx="1">
                  <c:v>16019</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2023-2024'!$A$14:$A$15</c:f>
              <c:strCache>
                <c:ptCount val="2"/>
                <c:pt idx="0">
                  <c:v>Totalt 2023</c:v>
                </c:pt>
                <c:pt idx="1">
                  <c:v>Totalt 2024</c:v>
                </c:pt>
              </c:strCache>
            </c:strRef>
          </c:cat>
          <c:val>
            <c:numRef>
              <c:f>'Handel per land 2023-2024'!$F$14:$F$15</c:f>
              <c:numCache>
                <c:formatCode>#,##0</c:formatCode>
                <c:ptCount val="2"/>
                <c:pt idx="0">
                  <c:v>17449.314285714285</c:v>
                </c:pt>
                <c:pt idx="1">
                  <c:v>14406.714285714286</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2023-2024'!$G$14:$G$15</c:f>
              <c:numCache>
                <c:formatCode>#,##0</c:formatCode>
                <c:ptCount val="2"/>
                <c:pt idx="0">
                  <c:v>35285.28571428571</c:v>
                </c:pt>
                <c:pt idx="1">
                  <c:v>39601.742857142846</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6633013629480056E-2"/>
              <c:y val="0.170086109317003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land</a:t>
            </a:r>
          </a:p>
        </c:rich>
      </c:tx>
      <c:layout>
        <c:manualLayout>
          <c:xMode val="edge"/>
          <c:yMode val="edge"/>
          <c:x val="0.34303171379595648"/>
          <c:y val="4.608294930875576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3386587239975284"/>
          <c:y val="0.13324901185770752"/>
          <c:w val="0.7580858378618166"/>
          <c:h val="0.49065662444368369"/>
        </c:manualLayout>
      </c:layout>
      <c:barChart>
        <c:barDir val="col"/>
        <c:grouping val="stacked"/>
        <c:varyColors val="0"/>
        <c:ser>
          <c:idx val="0"/>
          <c:order val="0"/>
          <c:tx>
            <c:strRef>
              <c:f>'Handel per land 2023-2024'!$C$21</c:f>
              <c:strCache>
                <c:ptCount val="1"/>
                <c:pt idx="0">
                  <c:v>Storbritannien</c:v>
                </c:pt>
              </c:strCache>
            </c:strRef>
          </c:tx>
          <c:spPr>
            <a:solidFill>
              <a:srgbClr val="0083BE"/>
            </a:solidFill>
            <a:ln w="3175">
              <a:solidFill>
                <a:srgbClr val="7DA117"/>
              </a:solidFill>
            </a:ln>
            <a:effectLst/>
          </c:spPr>
          <c:invertIfNegative val="0"/>
          <c:cat>
            <c:strRef>
              <c:f>'Handel per land 2023-2024'!$A$32:$A$33</c:f>
              <c:strCache>
                <c:ptCount val="2"/>
                <c:pt idx="0">
                  <c:v>Totalt 2023</c:v>
                </c:pt>
                <c:pt idx="1">
                  <c:v>Totalt 2024</c:v>
                </c:pt>
              </c:strCache>
            </c:strRef>
          </c:cat>
          <c:val>
            <c:numRef>
              <c:f>'Handel per land 2023-2024'!$C$32:$C$33</c:f>
              <c:numCache>
                <c:formatCode>#,##0</c:formatCode>
                <c:ptCount val="2"/>
                <c:pt idx="0">
                  <c:v>2879.9285714285643</c:v>
                </c:pt>
                <c:pt idx="1">
                  <c:v>2832.3571428571358</c:v>
                </c:pt>
              </c:numCache>
            </c:numRef>
          </c:val>
          <c:extLst>
            <c:ext xmlns:c16="http://schemas.microsoft.com/office/drawing/2014/chart" uri="{C3380CC4-5D6E-409C-BE32-E72D297353CC}">
              <c16:uniqueId val="{00000000-56E0-4AC0-9774-D071CD0A469C}"/>
            </c:ext>
          </c:extLst>
        </c:ser>
        <c:ser>
          <c:idx val="1"/>
          <c:order val="1"/>
          <c:tx>
            <c:strRef>
              <c:f>'Handel per land 2023-2024'!$D$21</c:f>
              <c:strCache>
                <c:ptCount val="1"/>
                <c:pt idx="0">
                  <c:v>Belgien</c:v>
                </c:pt>
              </c:strCache>
            </c:strRef>
          </c:tx>
          <c:spPr>
            <a:pattFill prst="trellis">
              <a:fgClr>
                <a:srgbClr val="004165"/>
              </a:fgClr>
              <a:bgClr>
                <a:schemeClr val="bg1"/>
              </a:bgClr>
            </a:pattFill>
            <a:ln w="3175">
              <a:solidFill>
                <a:srgbClr val="004165"/>
              </a:solidFill>
            </a:ln>
            <a:effectLst/>
          </c:spPr>
          <c:invertIfNegative val="0"/>
          <c:cat>
            <c:strRef>
              <c:f>'Handel per land 2023-2024'!$A$32:$A$33</c:f>
              <c:strCache>
                <c:ptCount val="2"/>
                <c:pt idx="0">
                  <c:v>Totalt 2023</c:v>
                </c:pt>
                <c:pt idx="1">
                  <c:v>Totalt 2024</c:v>
                </c:pt>
              </c:strCache>
            </c:strRef>
          </c:cat>
          <c:val>
            <c:numRef>
              <c:f>'Handel per land 2023-2024'!$D$32:$D$33</c:f>
              <c:numCache>
                <c:formatCode>#,##0</c:formatCode>
                <c:ptCount val="2"/>
                <c:pt idx="0">
                  <c:v>2420.7142857142794</c:v>
                </c:pt>
                <c:pt idx="1">
                  <c:v>2303.9999999999941</c:v>
                </c:pt>
              </c:numCache>
            </c:numRef>
          </c:val>
          <c:extLst>
            <c:ext xmlns:c16="http://schemas.microsoft.com/office/drawing/2014/chart" uri="{C3380CC4-5D6E-409C-BE32-E72D297353CC}">
              <c16:uniqueId val="{00000001-56E0-4AC0-9774-D071CD0A469C}"/>
            </c:ext>
          </c:extLst>
        </c:ser>
        <c:ser>
          <c:idx val="2"/>
          <c:order val="2"/>
          <c:tx>
            <c:strRef>
              <c:f>'Handel per land 2023-2024'!$E$21</c:f>
              <c:strCache>
                <c:ptCount val="1"/>
                <c:pt idx="0">
                  <c:v>Finland</c:v>
                </c:pt>
              </c:strCache>
            </c:strRef>
          </c:tx>
          <c:spPr>
            <a:pattFill prst="openDmnd">
              <a:fgClr>
                <a:schemeClr val="bg1"/>
              </a:fgClr>
              <a:bgClr>
                <a:srgbClr val="DC5034"/>
              </a:bgClr>
            </a:pattFill>
            <a:ln w="3175">
              <a:solidFill>
                <a:srgbClr val="DC5034"/>
              </a:solidFill>
            </a:ln>
            <a:effectLst/>
          </c:spPr>
          <c:invertIfNegative val="0"/>
          <c:cat>
            <c:strRef>
              <c:f>'Handel per land 2023-2024'!$A$32:$A$33</c:f>
              <c:strCache>
                <c:ptCount val="2"/>
                <c:pt idx="0">
                  <c:v>Totalt 2023</c:v>
                </c:pt>
                <c:pt idx="1">
                  <c:v>Totalt 2024</c:v>
                </c:pt>
              </c:strCache>
            </c:strRef>
          </c:cat>
          <c:val>
            <c:numRef>
              <c:f>'Handel per land 2023-2024'!$E$32:$E$33</c:f>
              <c:numCache>
                <c:formatCode>#,##0</c:formatCode>
                <c:ptCount val="2"/>
                <c:pt idx="0">
                  <c:v>1543.2142857142835</c:v>
                </c:pt>
                <c:pt idx="1">
                  <c:v>1567.3571428571408</c:v>
                </c:pt>
              </c:numCache>
            </c:numRef>
          </c:val>
          <c:extLst>
            <c:ext xmlns:c16="http://schemas.microsoft.com/office/drawing/2014/chart" uri="{C3380CC4-5D6E-409C-BE32-E72D297353CC}">
              <c16:uniqueId val="{00000002-56E0-4AC0-9774-D071CD0A469C}"/>
            </c:ext>
          </c:extLst>
        </c:ser>
        <c:ser>
          <c:idx val="3"/>
          <c:order val="3"/>
          <c:tx>
            <c:strRef>
              <c:f>'Handel per land 2023-2024'!$F$21</c:f>
              <c:strCache>
                <c:ptCount val="1"/>
                <c:pt idx="0">
                  <c:v>Danmark</c:v>
                </c:pt>
              </c:strCache>
            </c:strRef>
          </c:tx>
          <c:spPr>
            <a:pattFill prst="ltHorz">
              <a:fgClr>
                <a:schemeClr val="bg1"/>
              </a:fgClr>
              <a:bgClr>
                <a:srgbClr val="00B299"/>
              </a:bgClr>
            </a:pattFill>
            <a:ln w="3175">
              <a:solidFill>
                <a:srgbClr val="00B299"/>
              </a:solidFill>
            </a:ln>
            <a:effectLst/>
          </c:spPr>
          <c:invertIfNegative val="0"/>
          <c:cat>
            <c:strRef>
              <c:f>'Handel per land 2023-2024'!$A$32:$A$33</c:f>
              <c:strCache>
                <c:ptCount val="2"/>
                <c:pt idx="0">
                  <c:v>Totalt 2023</c:v>
                </c:pt>
                <c:pt idx="1">
                  <c:v>Totalt 2024</c:v>
                </c:pt>
              </c:strCache>
            </c:strRef>
          </c:cat>
          <c:val>
            <c:numRef>
              <c:f>'Handel per land 2023-2024'!$F$32:$F$33</c:f>
              <c:numCache>
                <c:formatCode>#,##0</c:formatCode>
                <c:ptCount val="2"/>
                <c:pt idx="0">
                  <c:v>1971.0714285714253</c:v>
                </c:pt>
                <c:pt idx="1">
                  <c:v>1648.8571428571404</c:v>
                </c:pt>
              </c:numCache>
            </c:numRef>
          </c:val>
          <c:extLst>
            <c:ext xmlns:c16="http://schemas.microsoft.com/office/drawing/2014/chart" uri="{C3380CC4-5D6E-409C-BE32-E72D297353CC}">
              <c16:uniqueId val="{00000003-56E0-4AC0-9774-D071CD0A469C}"/>
            </c:ext>
          </c:extLst>
        </c:ser>
        <c:ser>
          <c:idx val="4"/>
          <c:order val="4"/>
          <c:tx>
            <c:strRef>
              <c:f>'Handel per land 2023-2024'!$G$21</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2023-2024'!$A$32:$A$33</c:f>
              <c:strCache>
                <c:ptCount val="2"/>
                <c:pt idx="0">
                  <c:v>Totalt 2023</c:v>
                </c:pt>
                <c:pt idx="1">
                  <c:v>Totalt 2024</c:v>
                </c:pt>
              </c:strCache>
            </c:strRef>
          </c:cat>
          <c:val>
            <c:numRef>
              <c:f>'Handel per land 2023-2024'!$G$32:$G$33</c:f>
              <c:numCache>
                <c:formatCode>#,##0</c:formatCode>
                <c:ptCount val="2"/>
                <c:pt idx="0">
                  <c:v>7331.6428571428423</c:v>
                </c:pt>
                <c:pt idx="1">
                  <c:v>5476.8571428571313</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7950062580205639E-2"/>
              <c:y val="0.2226958389094643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2020-2024'!$A$16</c:f>
              <c:strCache>
                <c:ptCount val="1"/>
                <c:pt idx="0">
                  <c:v>Nötkött med ben</c:v>
                </c:pt>
              </c:strCache>
            </c:strRef>
          </c:tx>
          <c:spPr>
            <a:solidFill>
              <a:srgbClr val="7DA117"/>
            </a:solidFill>
            <a:ln w="3175">
              <a:solidFill>
                <a:srgbClr val="7DA117"/>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2020-2024'!$B$16:$F$16</c:f>
              <c:numCache>
                <c:formatCode>#,##0</c:formatCode>
                <c:ptCount val="5"/>
                <c:pt idx="0">
                  <c:v>9271</c:v>
                </c:pt>
                <c:pt idx="1">
                  <c:v>7995</c:v>
                </c:pt>
                <c:pt idx="2">
                  <c:v>9017</c:v>
                </c:pt>
                <c:pt idx="3">
                  <c:v>8468</c:v>
                </c:pt>
                <c:pt idx="4">
                  <c:v>7379</c:v>
                </c:pt>
              </c:numCache>
            </c:numRef>
          </c:val>
          <c:extLst>
            <c:ext xmlns:c16="http://schemas.microsoft.com/office/drawing/2014/chart" uri="{C3380CC4-5D6E-409C-BE32-E72D297353CC}">
              <c16:uniqueId val="{00000000-594E-441A-B60C-5C524657AE47}"/>
            </c:ext>
          </c:extLst>
        </c:ser>
        <c:ser>
          <c:idx val="1"/>
          <c:order val="1"/>
          <c:tx>
            <c:strRef>
              <c:f>'Handel per kategori 2020-2024'!$A$17</c:f>
              <c:strCache>
                <c:ptCount val="1"/>
                <c:pt idx="0">
                  <c:v>Benfritt nötkött</c:v>
                </c:pt>
              </c:strCache>
            </c:strRef>
          </c:tx>
          <c:spPr>
            <a:pattFill prst="trellis">
              <a:fgClr>
                <a:srgbClr val="179EDB"/>
              </a:fgClr>
              <a:bgClr>
                <a:schemeClr val="bg1"/>
              </a:bgClr>
            </a:pattFill>
            <a:ln w="3175">
              <a:solidFill>
                <a:srgbClr val="179EDB"/>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2020-2024'!$B$17:$F$17</c:f>
              <c:numCache>
                <c:formatCode>#,##0</c:formatCode>
                <c:ptCount val="5"/>
                <c:pt idx="0">
                  <c:v>96220</c:v>
                </c:pt>
                <c:pt idx="1">
                  <c:v>83657.142857142855</c:v>
                </c:pt>
                <c:pt idx="2">
                  <c:v>88658.571428571435</c:v>
                </c:pt>
                <c:pt idx="3">
                  <c:v>90078.571428571435</c:v>
                </c:pt>
                <c:pt idx="4">
                  <c:v>93751.42857142858</c:v>
                </c:pt>
              </c:numCache>
            </c:numRef>
          </c:val>
          <c:extLst>
            <c:ext xmlns:c16="http://schemas.microsoft.com/office/drawing/2014/chart" uri="{C3380CC4-5D6E-409C-BE32-E72D297353CC}">
              <c16:uniqueId val="{00000001-594E-441A-B60C-5C524657AE47}"/>
            </c:ext>
          </c:extLst>
        </c:ser>
        <c:ser>
          <c:idx val="2"/>
          <c:order val="2"/>
          <c:tx>
            <c:strRef>
              <c:f>'Handel per kategori 2020-2024'!$A$18</c:f>
              <c:strCache>
                <c:ptCount val="1"/>
                <c:pt idx="0">
                  <c:v>Korv med nötkött</c:v>
                </c:pt>
              </c:strCache>
            </c:strRef>
          </c:tx>
          <c:spPr>
            <a:pattFill prst="openDmnd">
              <a:fgClr>
                <a:schemeClr val="bg1"/>
              </a:fgClr>
              <a:bgClr>
                <a:srgbClr val="ED1C24"/>
              </a:bgClr>
            </a:pattFill>
            <a:ln w="3175">
              <a:solidFill>
                <a:srgbClr val="ED1C24"/>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2020-2024'!$B$18:$F$18</c:f>
              <c:numCache>
                <c:formatCode>#,##0</c:formatCode>
                <c:ptCount val="5"/>
                <c:pt idx="0">
                  <c:v>10418.4</c:v>
                </c:pt>
                <c:pt idx="1">
                  <c:v>9189</c:v>
                </c:pt>
                <c:pt idx="2">
                  <c:v>9086.4</c:v>
                </c:pt>
                <c:pt idx="3">
                  <c:v>8464.1999999999989</c:v>
                </c:pt>
                <c:pt idx="4">
                  <c:v>8500.1999999999989</c:v>
                </c:pt>
              </c:numCache>
            </c:numRef>
          </c:val>
          <c:extLst>
            <c:ext xmlns:c16="http://schemas.microsoft.com/office/drawing/2014/chart" uri="{C3380CC4-5D6E-409C-BE32-E72D297353CC}">
              <c16:uniqueId val="{00000002-594E-441A-B60C-5C524657AE47}"/>
            </c:ext>
          </c:extLst>
        </c:ser>
        <c:ser>
          <c:idx val="3"/>
          <c:order val="3"/>
          <c:tx>
            <c:strRef>
              <c:f>'Handel per kategori 2020-2024'!$A$19</c:f>
              <c:strCache>
                <c:ptCount val="1"/>
                <c:pt idx="0">
                  <c:v>Bearbetat nötkött</c:v>
                </c:pt>
              </c:strCache>
            </c:strRef>
          </c:tx>
          <c:spPr>
            <a:pattFill prst="ltHorz">
              <a:fgClr>
                <a:schemeClr val="bg1"/>
              </a:fgClr>
              <a:bgClr>
                <a:srgbClr val="E07A0A"/>
              </a:bgClr>
            </a:pattFill>
            <a:ln w="3175">
              <a:solidFill>
                <a:srgbClr val="E07A0A"/>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2020-2024'!$B$19:$F$19</c:f>
              <c:numCache>
                <c:formatCode>#,##0</c:formatCode>
                <c:ptCount val="5"/>
                <c:pt idx="0">
                  <c:v>9286.8571428571449</c:v>
                </c:pt>
                <c:pt idx="1">
                  <c:v>7561.1428571428578</c:v>
                </c:pt>
                <c:pt idx="2">
                  <c:v>7740.5714285714084</c:v>
                </c:pt>
                <c:pt idx="3">
                  <c:v>9270.8571428571195</c:v>
                </c:pt>
                <c:pt idx="4">
                  <c:v>8921.1428571428587</c:v>
                </c:pt>
              </c:numCache>
            </c:numRef>
          </c:val>
          <c:extLst>
            <c:ext xmlns:c16="http://schemas.microsoft.com/office/drawing/2014/chart" uri="{C3380CC4-5D6E-409C-BE32-E72D297353CC}">
              <c16:uniqueId val="{00000000-9EA7-45A6-84DD-2471B88E974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3226406322640635E-2"/>
              <c:y val="0.336311038200183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2020-2024'!$A$26</c:f>
              <c:strCache>
                <c:ptCount val="1"/>
                <c:pt idx="0">
                  <c:v>Nötkött med ben</c:v>
                </c:pt>
              </c:strCache>
            </c:strRef>
          </c:tx>
          <c:spPr>
            <a:solidFill>
              <a:srgbClr val="0083BE"/>
            </a:solidFill>
            <a:ln w="3175">
              <a:solidFill>
                <a:srgbClr val="7DA117"/>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2020-2024'!$B$26:$F$26</c:f>
              <c:numCache>
                <c:formatCode>#,##0</c:formatCode>
                <c:ptCount val="5"/>
                <c:pt idx="0">
                  <c:v>6175</c:v>
                </c:pt>
                <c:pt idx="1">
                  <c:v>7616</c:v>
                </c:pt>
                <c:pt idx="2">
                  <c:v>5605</c:v>
                </c:pt>
                <c:pt idx="3">
                  <c:v>48</c:v>
                </c:pt>
                <c:pt idx="4">
                  <c:v>66</c:v>
                </c:pt>
              </c:numCache>
            </c:numRef>
          </c:val>
          <c:extLst>
            <c:ext xmlns:c16="http://schemas.microsoft.com/office/drawing/2014/chart" uri="{C3380CC4-5D6E-409C-BE32-E72D297353CC}">
              <c16:uniqueId val="{00000000-04A9-4A0D-B6E5-D67191DE780A}"/>
            </c:ext>
          </c:extLst>
        </c:ser>
        <c:ser>
          <c:idx val="1"/>
          <c:order val="1"/>
          <c:tx>
            <c:strRef>
              <c:f>'Handel per kategori 2020-2024'!$A$27</c:f>
              <c:strCache>
                <c:ptCount val="1"/>
                <c:pt idx="0">
                  <c:v>Benfritt nötkött</c:v>
                </c:pt>
              </c:strCache>
            </c:strRef>
          </c:tx>
          <c:spPr>
            <a:pattFill prst="trellis">
              <a:fgClr>
                <a:srgbClr val="004165"/>
              </a:fgClr>
              <a:bgClr>
                <a:schemeClr val="bg1"/>
              </a:bgClr>
            </a:pattFill>
            <a:ln w="3175">
              <a:solidFill>
                <a:srgbClr val="004165"/>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2020-2024'!$B$27:$F$27</c:f>
              <c:numCache>
                <c:formatCode>#,##0</c:formatCode>
                <c:ptCount val="5"/>
                <c:pt idx="0">
                  <c:v>1381.4285714285716</c:v>
                </c:pt>
                <c:pt idx="1">
                  <c:v>1564.2857142857142</c:v>
                </c:pt>
                <c:pt idx="2">
                  <c:v>2277.1428571428573</c:v>
                </c:pt>
                <c:pt idx="3">
                  <c:v>2154.2857142857142</c:v>
                </c:pt>
                <c:pt idx="4">
                  <c:v>2122.8571428571431</c:v>
                </c:pt>
              </c:numCache>
            </c:numRef>
          </c:val>
          <c:extLst>
            <c:ext xmlns:c16="http://schemas.microsoft.com/office/drawing/2014/chart" uri="{C3380CC4-5D6E-409C-BE32-E72D297353CC}">
              <c16:uniqueId val="{00000001-04A9-4A0D-B6E5-D67191DE780A}"/>
            </c:ext>
          </c:extLst>
        </c:ser>
        <c:ser>
          <c:idx val="2"/>
          <c:order val="2"/>
          <c:tx>
            <c:strRef>
              <c:f>'Handel per kategori 2020-2024'!$A$28</c:f>
              <c:strCache>
                <c:ptCount val="1"/>
                <c:pt idx="0">
                  <c:v>Korv med nötkött</c:v>
                </c:pt>
              </c:strCache>
            </c:strRef>
          </c:tx>
          <c:spPr>
            <a:pattFill prst="openDmnd">
              <a:fgClr>
                <a:schemeClr val="bg1"/>
              </a:fgClr>
              <a:bgClr>
                <a:srgbClr val="DC5034"/>
              </a:bgClr>
            </a:pattFill>
            <a:ln w="3175">
              <a:solidFill>
                <a:srgbClr val="DC5034"/>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2020-2024'!$B$28:$F$28</c:f>
              <c:numCache>
                <c:formatCode>#,##0</c:formatCode>
                <c:ptCount val="5"/>
                <c:pt idx="0">
                  <c:v>826.50000000000011</c:v>
                </c:pt>
                <c:pt idx="1">
                  <c:v>902.57142857142867</c:v>
                </c:pt>
                <c:pt idx="2">
                  <c:v>989.78571428571433</c:v>
                </c:pt>
                <c:pt idx="3">
                  <c:v>784.28571428571433</c:v>
                </c:pt>
                <c:pt idx="4">
                  <c:v>742.28571428571433</c:v>
                </c:pt>
              </c:numCache>
            </c:numRef>
          </c:val>
          <c:extLst>
            <c:ext xmlns:c16="http://schemas.microsoft.com/office/drawing/2014/chart" uri="{C3380CC4-5D6E-409C-BE32-E72D297353CC}">
              <c16:uniqueId val="{00000002-04A9-4A0D-B6E5-D67191DE780A}"/>
            </c:ext>
          </c:extLst>
        </c:ser>
        <c:ser>
          <c:idx val="3"/>
          <c:order val="3"/>
          <c:tx>
            <c:strRef>
              <c:f>'Handel per kategori 2020-2024'!$A$29</c:f>
              <c:strCache>
                <c:ptCount val="1"/>
                <c:pt idx="0">
                  <c:v>Bearbetat nötkött</c:v>
                </c:pt>
              </c:strCache>
            </c:strRef>
          </c:tx>
          <c:spPr>
            <a:pattFill prst="ltHorz">
              <a:fgClr>
                <a:schemeClr val="bg1"/>
              </a:fgClr>
              <a:bgClr>
                <a:srgbClr val="00B299"/>
              </a:bgClr>
            </a:pattFill>
            <a:ln w="3175">
              <a:solidFill>
                <a:srgbClr val="00B299"/>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2020-2024'!$B$29:$F$29</c:f>
              <c:numCache>
                <c:formatCode>#,##0</c:formatCode>
                <c:ptCount val="5"/>
                <c:pt idx="0">
                  <c:v>6874.2857142856965</c:v>
                </c:pt>
                <c:pt idx="1">
                  <c:v>5558.8571428571286</c:v>
                </c:pt>
                <c:pt idx="2">
                  <c:v>7482.2857142856947</c:v>
                </c:pt>
                <c:pt idx="3">
                  <c:v>13159.999999999965</c:v>
                </c:pt>
                <c:pt idx="4">
                  <c:v>10898.285714285686</c:v>
                </c:pt>
              </c:numCache>
            </c:numRef>
          </c:val>
          <c:extLst>
            <c:ext xmlns:c16="http://schemas.microsoft.com/office/drawing/2014/chart" uri="{C3380CC4-5D6E-409C-BE32-E72D297353CC}">
              <c16:uniqueId val="{00000000-6798-4A9E-8250-0FCB3F3A36B4}"/>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0606069370305687E-2"/>
              <c:y val="0.318642400418020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222249</xdr:colOff>
      <xdr:row>59</xdr:row>
      <xdr:rowOff>46035</xdr:rowOff>
    </xdr:from>
    <xdr:to>
      <xdr:col>7</xdr:col>
      <xdr:colOff>847725</xdr:colOff>
      <xdr:row>89</xdr:row>
      <xdr:rowOff>142875</xdr:rowOff>
    </xdr:to>
    <xdr:graphicFrame macro="">
      <xdr:nvGraphicFramePr>
        <xdr:cNvPr id="3" name="Diagram 2" descr="Svensk marknadsbalans nötkött&#10;&#10;Figuren visar utveckling av produktion, import, export, totalkonsumtion och svensk försörjningsgrad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349249</xdr:colOff>
      <xdr:row>0</xdr:row>
      <xdr:rowOff>28575</xdr:rowOff>
    </xdr:from>
    <xdr:to>
      <xdr:col>16</xdr:col>
      <xdr:colOff>9524</xdr:colOff>
      <xdr:row>18</xdr:row>
      <xdr:rowOff>228599</xdr:rowOff>
    </xdr:to>
    <xdr:graphicFrame macro="">
      <xdr:nvGraphicFramePr>
        <xdr:cNvPr id="4" name="Diagram 3" descr="Figuren visar importen av nötkött per land de två senaste åren" title="Import av nöt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450850</xdr:colOff>
      <xdr:row>18</xdr:row>
      <xdr:rowOff>212725</xdr:rowOff>
    </xdr:from>
    <xdr:to>
      <xdr:col>16</xdr:col>
      <xdr:colOff>133350</xdr:colOff>
      <xdr:row>39</xdr:row>
      <xdr:rowOff>180975</xdr:rowOff>
    </xdr:to>
    <xdr:graphicFrame macro="">
      <xdr:nvGraphicFramePr>
        <xdr:cNvPr id="5" name="Diagram 4" descr="Figuren visar exporten av nötkött per land de två senaste åren" title="Export av nöt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234951</xdr:colOff>
      <xdr:row>0</xdr:row>
      <xdr:rowOff>117474</xdr:rowOff>
    </xdr:from>
    <xdr:to>
      <xdr:col>18</xdr:col>
      <xdr:colOff>44451</xdr:colOff>
      <xdr:row>23</xdr:row>
      <xdr:rowOff>142875</xdr:rowOff>
    </xdr:to>
    <xdr:graphicFrame macro="">
      <xdr:nvGraphicFramePr>
        <xdr:cNvPr id="2" name="Diagram 1" descr="Figuren visar importen av nötkött uttryckt i slaktad vikt fördelat på kategorier de fem senaste åren">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254001</xdr:colOff>
      <xdr:row>24</xdr:row>
      <xdr:rowOff>34924</xdr:rowOff>
    </xdr:from>
    <xdr:to>
      <xdr:col>18</xdr:col>
      <xdr:colOff>120651</xdr:colOff>
      <xdr:row>45</xdr:row>
      <xdr:rowOff>174625</xdr:rowOff>
    </xdr:to>
    <xdr:graphicFrame macro="">
      <xdr:nvGraphicFramePr>
        <xdr:cNvPr id="3" name="Diagram 2" descr="Figuren visar exporten av nötkött uttryckt i slaktad vikt och uppdelat på kategorier de fem senaste åren">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Helårsbalans" displayName="Helårsbalans" ref="A12:I57" totalsRowShown="0" headerRowDxfId="102" dataDxfId="100" headerRowBorderDxfId="101" tableBorderDxfId="99">
  <autoFilter ref="A12:I57" xr:uid="{00000000-0009-0000-0100-00000D000000}"/>
  <tableColumns count="9">
    <tableColumn id="1" xr3:uid="{00000000-0010-0000-0000-000001000000}" name="År" dataDxfId="98"/>
    <tableColumn id="2" xr3:uid="{00000000-0010-0000-0000-000002000000}" name="Produktion" dataDxfId="97"/>
    <tableColumn id="3" xr3:uid="{00000000-0010-0000-0000-000003000000}" name="Import" dataDxfId="96"/>
    <tableColumn id="4" xr3:uid="{00000000-0010-0000-0000-000004000000}" name="Export" dataDxfId="95"/>
    <tableColumn id="5" xr3:uid="{00000000-0010-0000-0000-000005000000}" name="Totalkonsumtion" dataDxfId="94">
      <calculatedColumnFormula>B13+C13+H13-D13</calculatedColumnFormula>
    </tableColumn>
    <tableColumn id="6" xr3:uid="{00000000-0010-0000-0000-000006000000}" name="Svensk försörjningsgrad" dataDxfId="93">
      <calculatedColumnFormula>B13/E13</calculatedColumnFormula>
    </tableColumn>
    <tableColumn id="7" xr3:uid="{00000000-0010-0000-0000-000007000000}" name="Totalkonsumtion kg/capita" dataDxfId="92">
      <calculatedColumnFormula>E13/I13*1000000</calculatedColumnFormula>
    </tableColumn>
    <tableColumn id="8" xr3:uid="{00000000-0010-0000-0000-000008000000}" name="Hemslakt" dataDxfId="91"/>
    <tableColumn id="9" xr3:uid="{00000000-0010-0000-0000-000009000000}" name="Befolkning"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C59BCA-4AFE-4E90-ADC7-E95FCAC26177}" name="Kvartalsbalans26" displayName="Kvartalsbalans26" ref="A5:I23" totalsRowShown="0" headerRowDxfId="89" headerRowBorderDxfId="88" tableBorderDxfId="87">
  <autoFilter ref="A5:I23" xr:uid="{C22A0902-9DC8-40FD-A4C1-3B380F303901}"/>
  <tableColumns count="9">
    <tableColumn id="1" xr3:uid="{4555EA8F-7FD3-4C71-A08F-48FA9DA90133}" name="År"/>
    <tableColumn id="2" xr3:uid="{D3A9FEE9-F189-4F70-807D-69B134CC2DF4}" name="Produktion"/>
    <tableColumn id="3" xr3:uid="{53D12E74-3202-4503-A84D-D9E7623B3262}" name="Import"/>
    <tableColumn id="4" xr3:uid="{D597031B-764B-4FF5-AD5F-F2968B0933C5}" name="Export"/>
    <tableColumn id="5" xr3:uid="{64E16DEF-7629-412A-9A01-9E8B851B27A8}" name="Totalkonsumtion"/>
    <tableColumn id="6" xr3:uid="{188B87BA-E367-40BE-8DC1-17468F3EBB86}" name="Försörjningsförmåga"/>
    <tableColumn id="7" xr3:uid="{E79325B0-C6B2-44A0-B25C-050FCFD90702}" name="Totalkonsumtion kg/capita"/>
    <tableColumn id="8" xr3:uid="{18DAAEE1-E537-437A-81CD-E4850D7B03E0}" name="Hemslakt"/>
    <tableColumn id="9" xr3:uid="{2AC343C6-DDD7-4B79-9BD1-9F1AF1EA8125}" name="Befolkning" dataDxfId="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799853-EA3C-44FF-9987-929F429E6400}" name="Kvartalsbalans268" displayName="Kvartalsbalans268" ref="A5:I23" totalsRowShown="0" headerRowDxfId="85" headerRowBorderDxfId="84" tableBorderDxfId="83">
  <autoFilter ref="A5:I23" xr:uid="{57066E15-EAE4-41AD-AF8E-BA80142BA506}"/>
  <tableColumns count="9">
    <tableColumn id="1" xr3:uid="{0BB49C7D-3118-4228-B48B-FAAD01C02B0C}" name="År"/>
    <tableColumn id="2" xr3:uid="{0F2CF6A7-8EC0-46B3-83DB-ECFF12FA5BA9}" name="Produktion"/>
    <tableColumn id="3" xr3:uid="{49440B13-D219-441C-A273-28AD2A63786D}" name="Import"/>
    <tableColumn id="4" xr3:uid="{51268D5D-0B4F-43F3-8686-725CF71DD7C3}" name="Export"/>
    <tableColumn id="5" xr3:uid="{4E30DAE9-42F3-4B67-9F6E-2715DF96ECAE}" name="Totalkonsumtion"/>
    <tableColumn id="6" xr3:uid="{20A86E44-E862-4643-BCF9-B617859189D9}" name="Försörjningsförmåga"/>
    <tableColumn id="7" xr3:uid="{B00D91D1-9B09-4BFB-92FF-783600805D7C}" name="Totalkonsumtion kg/capita"/>
    <tableColumn id="8" xr3:uid="{9D86A473-0D75-4A9F-A812-1709BBA0689E}" name="Hemslakt"/>
    <tableColumn id="9" xr3:uid="{709C69A8-6CF6-4CDA-B41B-A546316BB8C0}" name="Befolkning" dataDxfId="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Importperland" displayName="Importperland" ref="A3:G16" totalsRowShown="0" headerRowDxfId="81" dataDxfId="79" headerRowBorderDxfId="80" tableBorderDxfId="78">
  <autoFilter ref="A3:G16" xr:uid="{00000000-0009-0000-0100-000001000000}"/>
  <tableColumns count="7">
    <tableColumn id="1" xr3:uid="{00000000-0010-0000-0300-000001000000}" name="Produktkategori" dataDxfId="77"/>
    <tableColumn id="2" xr3:uid="{00000000-0010-0000-0300-000002000000}" name="Totalt" dataDxfId="76"/>
    <tableColumn id="3" xr3:uid="{00000000-0010-0000-0300-000003000000}" name="Irland" dataDxfId="75"/>
    <tableColumn id="4" xr3:uid="{00000000-0010-0000-0300-000004000000}" name="Danmark" dataDxfId="74"/>
    <tableColumn id="5" xr3:uid="{00000000-0010-0000-0300-000005000000}" name="Tyskland" dataDxfId="73"/>
    <tableColumn id="6" xr3:uid="{00000000-0010-0000-0300-000006000000}" name="Nederländerna" dataDxfId="72"/>
    <tableColumn id="8" xr3:uid="{00000000-0010-0000-0300-000008000000}" name="Övriga" dataDxfId="7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1:G34" totalsRowShown="0" headerRowDxfId="70" dataDxfId="68" headerRowBorderDxfId="69" tableBorderDxfId="67">
  <autoFilter ref="A21:G34" xr:uid="{00000000-0009-0000-0100-000002000000}"/>
  <tableColumns count="7">
    <tableColumn id="1" xr3:uid="{00000000-0010-0000-0400-000001000000}" name="Produktkategori" dataDxfId="66"/>
    <tableColumn id="2" xr3:uid="{00000000-0010-0000-0400-000002000000}" name="Totalt" dataDxfId="65"/>
    <tableColumn id="3" xr3:uid="{00000000-0010-0000-0400-000003000000}" name="Storbritannien" dataDxfId="64"/>
    <tableColumn id="4" xr3:uid="{00000000-0010-0000-0400-000004000000}" name="Belgien" dataDxfId="63"/>
    <tableColumn id="5" xr3:uid="{00000000-0010-0000-0400-000005000000}" name="Finland" dataDxfId="62"/>
    <tableColumn id="6" xr3:uid="{00000000-0010-0000-0400-000006000000}" name="Danmark" dataDxfId="61"/>
    <tableColumn id="8" xr3:uid="{00000000-0010-0000-0400-000008000000}" name="Övriga" dataDxfId="6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kategori" displayName="Importkategori" ref="A15:F20" totalsRowShown="0" headerRowDxfId="59" dataDxfId="58">
  <autoFilter ref="A15:F20" xr:uid="{00000000-0009-0000-0100-000003000000}"/>
  <tableColumns count="6">
    <tableColumn id="1" xr3:uid="{00000000-0010-0000-0500-000001000000}" name="Import, ton slaktad vikt" dataDxfId="57"/>
    <tableColumn id="3" xr3:uid="{00000000-0010-0000-0500-000003000000}" name="2020" dataDxfId="56"/>
    <tableColumn id="4" xr3:uid="{00000000-0010-0000-0500-000004000000}" name="2021" dataDxfId="55"/>
    <tableColumn id="5" xr3:uid="{00000000-0010-0000-0500-000005000000}" name="2022" dataDxfId="54"/>
    <tableColumn id="6" xr3:uid="{00000000-0010-0000-0500-000006000000}" name="2023" dataDxfId="53"/>
    <tableColumn id="7" xr3:uid="{FBA1398A-3A02-4646-9AC7-23FAC40E1DCF}" name="2024"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kategori" displayName="Exportkategori" ref="A25:F30" totalsRowShown="0" headerRowDxfId="51" dataDxfId="50">
  <autoFilter ref="A25:F30" xr:uid="{00000000-0009-0000-0100-000004000000}"/>
  <tableColumns count="6">
    <tableColumn id="1" xr3:uid="{00000000-0010-0000-0600-000001000000}" name="Export, ton slaktad vikt" dataDxfId="49"/>
    <tableColumn id="3" xr3:uid="{00000000-0010-0000-0600-000003000000}" name="2020" dataDxfId="48"/>
    <tableColumn id="4" xr3:uid="{00000000-0010-0000-0600-000004000000}" name="2021" dataDxfId="47"/>
    <tableColumn id="5" xr3:uid="{00000000-0010-0000-0600-000005000000}" name="2022" dataDxfId="46"/>
    <tableColumn id="6" xr3:uid="{00000000-0010-0000-0600-000006000000}" name="2023" dataDxfId="45"/>
    <tableColumn id="7" xr3:uid="{75D70D09-1BA6-4594-983B-60DF642BF009}" name="2024"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339E4A-112F-4CC4-BFDB-4F275EF62EDB}" name="Tabell6" displayName="Tabell6" ref="A4:Y35" totalsRowShown="0" headerRowDxfId="43" dataDxfId="42">
  <autoFilter ref="A4:Y35" xr:uid="{85B8C5BD-6AEB-41B8-857F-1FCE0AD550AC}"/>
  <tableColumns count="25">
    <tableColumn id="1" xr3:uid="{790D4728-6FBE-4E56-89CB-464E5E21D956}" name="Land" dataDxfId="41"/>
    <tableColumn id="2" xr3:uid="{53BB4596-5636-4BD0-B9EB-34A6FE906F1D}" name="02011000" dataDxfId="40"/>
    <tableColumn id="3" xr3:uid="{7D388ACD-7005-46CC-B6C3-FB8BE3072CBC}" name="02012020" dataDxfId="39"/>
    <tableColumn id="4" xr3:uid="{C69312D8-E50F-463A-B5A0-C29D79A0FD8F}" name="02012030" dataDxfId="38"/>
    <tableColumn id="5" xr3:uid="{DADBBCD1-F43B-4FC1-A38E-2446681CD50B}" name="02012050" dataDxfId="37"/>
    <tableColumn id="6" xr3:uid="{8B400246-CB39-4017-8E99-2EFC28F7BF06}" name="02012090" dataDxfId="36"/>
    <tableColumn id="7" xr3:uid="{C61D7F30-07B6-4A60-88E0-51924FC5C9B9}" name="02013000" dataDxfId="35"/>
    <tableColumn id="8" xr3:uid="{B53F2168-EFE5-4607-BC20-918E672795DD}" name="02021000" dataDxfId="34"/>
    <tableColumn id="9" xr3:uid="{AD247E55-2661-474B-9D43-7212E20A5640}" name="02022010" dataDxfId="33"/>
    <tableColumn id="10" xr3:uid="{7AF05FA9-C2C8-46E0-B22A-67BB76CF816A}" name="02022030" dataDxfId="32"/>
    <tableColumn id="11" xr3:uid="{25CE1F80-88B1-4707-AF38-450A039BC187}" name="02022050" dataDxfId="31"/>
    <tableColumn id="12" xr3:uid="{AB938EC6-0D0B-4168-9E5A-5ECD15D0BF38}" name="02022090" dataDxfId="30"/>
    <tableColumn id="13" xr3:uid="{305EDD26-C8A8-4BB4-851C-8A89A798D426}" name="02023010" dataDxfId="29"/>
    <tableColumn id="14" xr3:uid="{8B757039-B21A-4930-B3C9-FD1E77129696}" name="02023050" dataDxfId="28"/>
    <tableColumn id="15" xr3:uid="{494AAB97-BC83-4C40-9189-09B2E9F5238E}" name="02023090" dataDxfId="27"/>
    <tableColumn id="16" xr3:uid="{828D5D7E-C5D0-4AFD-B802-B8470B4BCAA1}" name="02102010" dataDxfId="26"/>
    <tableColumn id="17" xr3:uid="{B153AFAD-8B8F-4ED2-B1FB-C4E8AE6C95F2}" name="02102090" dataDxfId="25"/>
    <tableColumn id="18" xr3:uid="{67CC4747-BF26-4965-8331-310C445FA9A1}" name="16010091" dataDxfId="24"/>
    <tableColumn id="19" xr3:uid="{4E6FD314-3DF5-4A79-97E8-AE83CC4A5174}" name="16010099" dataDxfId="23"/>
    <tableColumn id="20" xr3:uid="{E2DD6CC7-0719-4A1B-94FF-0CA2289080EB}" name="16025010" dataDxfId="22"/>
    <tableColumn id="21" xr3:uid="{A18DC348-7C0A-47B8-8717-1264734F475D}" name="16025031" dataDxfId="21"/>
    <tableColumn id="22" xr3:uid="{BB1D90A7-10AC-4D32-BE72-B1EC315DF370}" name="16025095" dataDxfId="20"/>
    <tableColumn id="23" xr3:uid="{9DE906F3-BBC5-43CF-A60B-E8F3761C6C80}" name="16029061" dataDxfId="19"/>
    <tableColumn id="24" xr3:uid="{8FC7A473-6C06-4AF0-81B8-707CDFA3D24E}" name="16029069" dataDxfId="18"/>
    <tableColumn id="25" xr3:uid="{DBA9D283-0777-4156-B4E1-88743B01EFC6}" name="Totalt per land" dataDxfId="17">
      <calculatedColumnFormula>SUM(Tabell6[[#This Row],[02011000]:[16029069]])</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581575-5ED3-499C-8C43-0979030CCC2E}" name="Tabell79" displayName="Tabell79" ref="A40:O75" totalsRowShown="0" headerRowDxfId="16" dataDxfId="15">
  <autoFilter ref="A40:O75" xr:uid="{DFD90495-7DBF-447A-8D44-C39899C48DDD}"/>
  <tableColumns count="15">
    <tableColumn id="1" xr3:uid="{A9F29084-41B0-43CB-B80A-A26C13DBDC7E}" name="Land" dataDxfId="14"/>
    <tableColumn id="2" xr3:uid="{9297DA50-4C70-4D8C-B606-EC6701EC3CD1}" name="02012090" dataDxfId="13"/>
    <tableColumn id="3" xr3:uid="{38E409EF-AE92-46B2-A8F5-52FC700AC880}" name="02013000" dataDxfId="12"/>
    <tableColumn id="4" xr3:uid="{2AAF764C-A248-46F2-A65F-32D2279D99B5}" name="02022030" dataDxfId="11"/>
    <tableColumn id="5" xr3:uid="{598D4122-40F4-4027-A1F2-8E5B9B7229F0}" name="02022090" dataDxfId="10"/>
    <tableColumn id="6" xr3:uid="{F321A969-3107-4CA2-864B-7D87EB556F0D}" name="02023050" dataDxfId="9"/>
    <tableColumn id="7" xr3:uid="{E03DF512-6301-40BB-892D-BFE536A2EA63}" name="02023090" dataDxfId="8"/>
    <tableColumn id="8" xr3:uid="{2D47C481-C849-4A66-93B5-294ABEC6F5E1}" name="02102090" dataDxfId="7"/>
    <tableColumn id="9" xr3:uid="{EE30442F-6ACD-4AE2-8BC2-22FCBBD6834B}" name="16010091" dataDxfId="6"/>
    <tableColumn id="10" xr3:uid="{AF31BE02-F58A-4A96-8832-86A4F7C1E054}" name="16010099" dataDxfId="5"/>
    <tableColumn id="11" xr3:uid="{C8233D65-D746-4655-AC52-F462FC3ECA7B}" name="16025010" dataDxfId="4"/>
    <tableColumn id="12" xr3:uid="{2ACF0129-6C25-4AEF-A625-F5A98B29B520}" name="16025031" dataDxfId="3"/>
    <tableColumn id="13" xr3:uid="{0F533FF3-A5B5-429A-8E0D-E69AC4A2FA80}" name="16025095" dataDxfId="2"/>
    <tableColumn id="14" xr3:uid="{2571A97A-A5BC-4CEF-8014-5A5DBFC0F8F0}" name="16029069" dataDxfId="1"/>
    <tableColumn id="15" xr3:uid="{EC6AB3D9-98B5-43B0-B977-68F824FA19DD}" name="Totalt per land"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topLeftCell="A49" zoomScaleNormal="100" workbookViewId="0">
      <selection activeCell="H57" sqref="H57:I57"/>
    </sheetView>
  </sheetViews>
  <sheetFormatPr defaultRowHeight="14" x14ac:dyDescent="0.3"/>
  <cols>
    <col min="1" max="1" width="11.08203125" customWidth="1"/>
    <col min="2" max="2" width="15.75" bestFit="1" customWidth="1"/>
    <col min="3" max="4" width="11.33203125" bestFit="1" customWidth="1"/>
    <col min="5" max="5" width="21.5" bestFit="1" customWidth="1"/>
    <col min="6" max="6" width="21.33203125" customWidth="1"/>
    <col min="7" max="7" width="19.08203125" customWidth="1"/>
    <col min="8" max="8" width="13.83203125" bestFit="1" customWidth="1"/>
    <col min="9" max="9" width="15.5" bestFit="1" customWidth="1"/>
  </cols>
  <sheetData>
    <row r="1" spans="1:9" ht="18" x14ac:dyDescent="0.4">
      <c r="A1" s="1" t="s">
        <v>150</v>
      </c>
    </row>
    <row r="2" spans="1:9" ht="14.5" x14ac:dyDescent="0.35">
      <c r="A2" s="2"/>
    </row>
    <row r="3" spans="1:9" ht="15.5" x14ac:dyDescent="0.35">
      <c r="A3" s="127" t="s">
        <v>33</v>
      </c>
    </row>
    <row r="4" spans="1:9" x14ac:dyDescent="0.3">
      <c r="A4" s="128" t="s">
        <v>34</v>
      </c>
    </row>
    <row r="5" spans="1:9" x14ac:dyDescent="0.3">
      <c r="A5" s="128" t="s">
        <v>35</v>
      </c>
    </row>
    <row r="6" spans="1:9" x14ac:dyDescent="0.3">
      <c r="A6" s="128" t="s">
        <v>36</v>
      </c>
    </row>
    <row r="7" spans="1:9" x14ac:dyDescent="0.3">
      <c r="A7" s="128" t="s">
        <v>37</v>
      </c>
    </row>
    <row r="8" spans="1:9" x14ac:dyDescent="0.3">
      <c r="A8" s="128" t="s">
        <v>152</v>
      </c>
    </row>
    <row r="9" spans="1:9" x14ac:dyDescent="0.3">
      <c r="A9" s="128" t="s">
        <v>153</v>
      </c>
    </row>
    <row r="10" spans="1:9" x14ac:dyDescent="0.3">
      <c r="A10" s="124" t="s">
        <v>154</v>
      </c>
    </row>
    <row r="11" spans="1:9" ht="14.5" thickBot="1" x14ac:dyDescent="0.35">
      <c r="A11" s="4"/>
      <c r="B11" s="4"/>
      <c r="C11" s="4"/>
      <c r="D11" s="4"/>
      <c r="E11" s="4"/>
      <c r="F11" s="4"/>
      <c r="G11" s="4"/>
      <c r="H11" s="4"/>
      <c r="I11" s="4"/>
    </row>
    <row r="12" spans="1:9" ht="31" x14ac:dyDescent="0.3">
      <c r="A12" s="20" t="s">
        <v>9</v>
      </c>
      <c r="B12" s="20" t="s">
        <v>0</v>
      </c>
      <c r="C12" s="20" t="s">
        <v>1</v>
      </c>
      <c r="D12" s="20" t="s">
        <v>2</v>
      </c>
      <c r="E12" s="20" t="s">
        <v>3</v>
      </c>
      <c r="F12" s="20" t="s">
        <v>151</v>
      </c>
      <c r="G12" s="20" t="s">
        <v>4</v>
      </c>
      <c r="H12" s="20" t="s">
        <v>5</v>
      </c>
      <c r="I12" s="20" t="s">
        <v>6</v>
      </c>
    </row>
    <row r="13" spans="1:9" ht="15.5" x14ac:dyDescent="0.35">
      <c r="A13" s="10">
        <v>1980</v>
      </c>
      <c r="B13" s="28">
        <v>146</v>
      </c>
      <c r="C13" s="28">
        <v>12.254</v>
      </c>
      <c r="D13" s="28">
        <v>14.082000000000001</v>
      </c>
      <c r="E13" s="8">
        <f>B13+C13+H13-D13</f>
        <v>145.346</v>
      </c>
      <c r="F13" s="9">
        <f t="shared" ref="F13:F26" si="0">B13/E13</f>
        <v>1.0044996078323449</v>
      </c>
      <c r="G13" s="5">
        <f t="shared" ref="G13:G53" si="1">E13/I13*1000000</f>
        <v>17.473803901135582</v>
      </c>
      <c r="H13" s="6">
        <v>1.1739999999999999</v>
      </c>
      <c r="I13" s="24">
        <v>8317937</v>
      </c>
    </row>
    <row r="14" spans="1:9" ht="15.5" x14ac:dyDescent="0.35">
      <c r="A14" s="10">
        <v>1981</v>
      </c>
      <c r="B14" s="28">
        <v>158.755</v>
      </c>
      <c r="C14" s="28">
        <v>5.07</v>
      </c>
      <c r="D14" s="28">
        <v>13.375999999999999</v>
      </c>
      <c r="E14" s="8">
        <f t="shared" ref="E14:E57" si="2">B14+C14+H14-D14</f>
        <v>151.62299999999999</v>
      </c>
      <c r="F14" s="9">
        <f t="shared" si="0"/>
        <v>1.0470377185519348</v>
      </c>
      <c r="G14" s="5">
        <f t="shared" si="1"/>
        <v>18.217277283413388</v>
      </c>
      <c r="H14" s="6">
        <v>1.1739999999999999</v>
      </c>
      <c r="I14" s="24">
        <v>8323033</v>
      </c>
    </row>
    <row r="15" spans="1:9" ht="15.5" x14ac:dyDescent="0.35">
      <c r="A15" s="10">
        <v>1982</v>
      </c>
      <c r="B15" s="28">
        <v>161.31200000000001</v>
      </c>
      <c r="C15" s="28">
        <v>6.048</v>
      </c>
      <c r="D15" s="28">
        <v>33.904000000000003</v>
      </c>
      <c r="E15" s="8">
        <f t="shared" si="2"/>
        <v>134.63000000000002</v>
      </c>
      <c r="F15" s="9">
        <f t="shared" si="0"/>
        <v>1.198187625343534</v>
      </c>
      <c r="G15" s="5">
        <f t="shared" si="1"/>
        <v>16.166947904072828</v>
      </c>
      <c r="H15" s="6">
        <v>1.1739999999999999</v>
      </c>
      <c r="I15" s="24">
        <v>8327484</v>
      </c>
    </row>
    <row r="16" spans="1:9" ht="15.5" x14ac:dyDescent="0.35">
      <c r="A16" s="10">
        <v>1983</v>
      </c>
      <c r="B16" s="28">
        <v>161.215</v>
      </c>
      <c r="C16" s="28">
        <v>7.04</v>
      </c>
      <c r="D16" s="28">
        <v>23.475000000000001</v>
      </c>
      <c r="E16" s="8">
        <f t="shared" si="2"/>
        <v>145.95400000000001</v>
      </c>
      <c r="F16" s="9">
        <f t="shared" si="0"/>
        <v>1.1045603409293339</v>
      </c>
      <c r="G16" s="5">
        <f t="shared" si="1"/>
        <v>17.520283418679604</v>
      </c>
      <c r="H16" s="6">
        <v>1.1739999999999999</v>
      </c>
      <c r="I16" s="24">
        <v>8330573</v>
      </c>
    </row>
    <row r="17" spans="1:10" ht="15.5" x14ac:dyDescent="0.35">
      <c r="A17" s="29">
        <v>1984</v>
      </c>
      <c r="B17" s="30">
        <v>155.28</v>
      </c>
      <c r="C17" s="30">
        <v>5.0339999999999998</v>
      </c>
      <c r="D17" s="30">
        <v>23.193000000000001</v>
      </c>
      <c r="E17" s="8">
        <f t="shared" si="2"/>
        <v>138.29499999999999</v>
      </c>
      <c r="F17" s="9">
        <f t="shared" si="0"/>
        <v>1.1228171662026827</v>
      </c>
      <c r="G17" s="5">
        <f t="shared" si="1"/>
        <v>16.576924685899069</v>
      </c>
      <c r="H17" s="6">
        <v>1.1739999999999999</v>
      </c>
      <c r="I17" s="24">
        <v>8342621</v>
      </c>
    </row>
    <row r="18" spans="1:10" ht="15.5" x14ac:dyDescent="0.35">
      <c r="A18" s="29">
        <v>1985</v>
      </c>
      <c r="B18" s="30">
        <v>157.79</v>
      </c>
      <c r="C18" s="30">
        <v>7.0410000000000004</v>
      </c>
      <c r="D18" s="30">
        <v>33.89</v>
      </c>
      <c r="E18" s="8">
        <f t="shared" si="2"/>
        <v>132.11500000000001</v>
      </c>
      <c r="F18" s="9">
        <f t="shared" si="0"/>
        <v>1.1943382659047042</v>
      </c>
      <c r="G18" s="5">
        <f t="shared" si="1"/>
        <v>15.806748368267147</v>
      </c>
      <c r="H18" s="6">
        <v>1.1739999999999999</v>
      </c>
      <c r="I18" s="24">
        <v>8358139</v>
      </c>
    </row>
    <row r="19" spans="1:10" ht="15.5" x14ac:dyDescent="0.35">
      <c r="A19" s="29">
        <v>1986</v>
      </c>
      <c r="B19" s="30">
        <v>147.54</v>
      </c>
      <c r="C19" s="30">
        <v>8.0269999999999992</v>
      </c>
      <c r="D19" s="30">
        <v>22.841999999999999</v>
      </c>
      <c r="E19" s="8">
        <f t="shared" si="2"/>
        <v>133.899</v>
      </c>
      <c r="F19" s="9">
        <f t="shared" si="0"/>
        <v>1.1018752940649295</v>
      </c>
      <c r="G19" s="5">
        <f t="shared" si="1"/>
        <v>15.975512780207398</v>
      </c>
      <c r="H19" s="6">
        <v>1.1739999999999999</v>
      </c>
      <c r="I19" s="24">
        <v>8381515</v>
      </c>
    </row>
    <row r="20" spans="1:10" ht="15.5" x14ac:dyDescent="0.35">
      <c r="A20" s="29">
        <v>1987</v>
      </c>
      <c r="B20" s="30">
        <v>135.27100000000002</v>
      </c>
      <c r="C20" s="30">
        <v>16.481999999999999</v>
      </c>
      <c r="D20" s="30">
        <v>7.0090000000000003</v>
      </c>
      <c r="E20" s="8">
        <f t="shared" si="2"/>
        <v>145.91800000000001</v>
      </c>
      <c r="F20" s="9">
        <f t="shared" si="0"/>
        <v>0.9270343617648269</v>
      </c>
      <c r="G20" s="5">
        <f t="shared" si="1"/>
        <v>17.342115593582808</v>
      </c>
      <c r="H20" s="6">
        <v>1.1739999999999999</v>
      </c>
      <c r="I20" s="24">
        <v>8414083</v>
      </c>
    </row>
    <row r="21" spans="1:10" ht="15.5" x14ac:dyDescent="0.35">
      <c r="A21" s="29">
        <v>1988</v>
      </c>
      <c r="B21" s="30">
        <v>127.452</v>
      </c>
      <c r="C21" s="30">
        <v>19.986000000000001</v>
      </c>
      <c r="D21" s="30">
        <v>5.0659999999999998</v>
      </c>
      <c r="E21" s="8">
        <f t="shared" si="2"/>
        <v>143.54599999999999</v>
      </c>
      <c r="F21" s="9">
        <f t="shared" si="0"/>
        <v>0.88788262995834089</v>
      </c>
      <c r="G21" s="5">
        <f t="shared" si="1"/>
        <v>16.96984284459139</v>
      </c>
      <c r="H21" s="6">
        <v>1.1739999999999999</v>
      </c>
      <c r="I21" s="24">
        <v>8458888</v>
      </c>
    </row>
    <row r="22" spans="1:10" ht="15.5" x14ac:dyDescent="0.35">
      <c r="A22" s="29">
        <v>1989</v>
      </c>
      <c r="B22" s="30">
        <v>138.28100000000001</v>
      </c>
      <c r="C22" s="30">
        <v>14.163</v>
      </c>
      <c r="D22" s="30">
        <v>7</v>
      </c>
      <c r="E22" s="8">
        <f t="shared" si="2"/>
        <v>146.61800000000002</v>
      </c>
      <c r="F22" s="9">
        <f t="shared" si="0"/>
        <v>0.94313795031987879</v>
      </c>
      <c r="G22" s="5">
        <f t="shared" si="1"/>
        <v>17.194485868243085</v>
      </c>
      <c r="H22" s="6">
        <v>1.1739999999999999</v>
      </c>
      <c r="I22" s="24">
        <v>8527036</v>
      </c>
    </row>
    <row r="23" spans="1:10" ht="15.5" x14ac:dyDescent="0.35">
      <c r="A23" s="29">
        <v>1990</v>
      </c>
      <c r="B23" s="30">
        <v>144.876</v>
      </c>
      <c r="C23" s="30">
        <v>12.51</v>
      </c>
      <c r="D23" s="30">
        <v>12.09</v>
      </c>
      <c r="E23" s="8">
        <f t="shared" si="2"/>
        <v>146.47</v>
      </c>
      <c r="F23" s="9">
        <f t="shared" si="0"/>
        <v>0.98911722537038305</v>
      </c>
      <c r="G23" s="5">
        <f t="shared" si="1"/>
        <v>17.049971887975623</v>
      </c>
      <c r="H23" s="6">
        <v>1.1739999999999999</v>
      </c>
      <c r="I23" s="24">
        <v>8590630</v>
      </c>
    </row>
    <row r="24" spans="1:10" ht="15.5" x14ac:dyDescent="0.35">
      <c r="A24" s="29">
        <v>1991</v>
      </c>
      <c r="B24" s="30">
        <v>137.148</v>
      </c>
      <c r="C24" s="30">
        <v>18.911000000000001</v>
      </c>
      <c r="D24" s="30">
        <v>11.007</v>
      </c>
      <c r="E24" s="8">
        <f t="shared" si="2"/>
        <v>146.226</v>
      </c>
      <c r="F24" s="9">
        <f t="shared" si="0"/>
        <v>0.93791801731566204</v>
      </c>
      <c r="G24" s="5">
        <f t="shared" si="1"/>
        <v>16.916240972619651</v>
      </c>
      <c r="H24" s="6">
        <v>1.1739999999999999</v>
      </c>
      <c r="I24" s="24">
        <v>8644119</v>
      </c>
    </row>
    <row r="25" spans="1:10" ht="15.5" x14ac:dyDescent="0.35">
      <c r="A25" s="29">
        <v>1992</v>
      </c>
      <c r="B25" s="30">
        <v>129.63300000000001</v>
      </c>
      <c r="C25" s="30">
        <v>25.626000000000001</v>
      </c>
      <c r="D25" s="30">
        <v>7.0119999999999996</v>
      </c>
      <c r="E25" s="8">
        <f t="shared" si="2"/>
        <v>149.42100000000002</v>
      </c>
      <c r="F25" s="9">
        <f t="shared" si="0"/>
        <v>0.86756881562832533</v>
      </c>
      <c r="G25" s="5">
        <f t="shared" si="1"/>
        <v>17.190609355968522</v>
      </c>
      <c r="H25" s="6">
        <v>1.1739999999999999</v>
      </c>
      <c r="I25" s="24">
        <v>8692013</v>
      </c>
    </row>
    <row r="26" spans="1:10" ht="15.5" x14ac:dyDescent="0.35">
      <c r="A26" s="29">
        <v>1993</v>
      </c>
      <c r="B26" s="30">
        <v>141.99</v>
      </c>
      <c r="C26" s="30">
        <v>21.135000000000002</v>
      </c>
      <c r="D26" s="30">
        <v>11.010999999999999</v>
      </c>
      <c r="E26" s="8">
        <f t="shared" si="2"/>
        <v>153.28800000000001</v>
      </c>
      <c r="F26" s="9">
        <f t="shared" si="0"/>
        <v>0.92629560043839043</v>
      </c>
      <c r="G26" s="5">
        <f t="shared" si="1"/>
        <v>17.528426461008092</v>
      </c>
      <c r="H26" s="6">
        <v>1.1739999999999999</v>
      </c>
      <c r="I26" s="24">
        <v>8745109</v>
      </c>
    </row>
    <row r="27" spans="1:10" ht="15.5" x14ac:dyDescent="0.35">
      <c r="A27" s="10">
        <v>1994</v>
      </c>
      <c r="B27" s="21">
        <v>141.97</v>
      </c>
      <c r="C27" s="8">
        <v>22</v>
      </c>
      <c r="D27" s="8">
        <v>8</v>
      </c>
      <c r="E27" s="8">
        <f t="shared" si="2"/>
        <v>157.14400000000001</v>
      </c>
      <c r="F27" s="9">
        <f>B27/E27</f>
        <v>0.90343888408084305</v>
      </c>
      <c r="G27" s="5">
        <f t="shared" si="1"/>
        <v>17.824093582162568</v>
      </c>
      <c r="H27" s="6">
        <v>1.1739999999999999</v>
      </c>
      <c r="I27" s="24">
        <v>8816381</v>
      </c>
    </row>
    <row r="28" spans="1:10" ht="15.5" x14ac:dyDescent="0.35">
      <c r="A28" s="10">
        <v>1995</v>
      </c>
      <c r="B28" s="21">
        <v>143.32900000000001</v>
      </c>
      <c r="C28" s="8">
        <v>25.257400000000001</v>
      </c>
      <c r="D28" s="8">
        <v>7.8253000000000004</v>
      </c>
      <c r="E28" s="8">
        <f t="shared" si="2"/>
        <v>161.93510000000001</v>
      </c>
      <c r="F28" s="9">
        <f>B28/E28</f>
        <v>0.88510150053941361</v>
      </c>
      <c r="G28" s="5">
        <f t="shared" si="1"/>
        <v>18.323640542524714</v>
      </c>
      <c r="H28" s="6">
        <v>1.1739999999999999</v>
      </c>
      <c r="I28" s="24">
        <v>8837496</v>
      </c>
    </row>
    <row r="29" spans="1:10" ht="15.5" x14ac:dyDescent="0.35">
      <c r="A29" s="29">
        <v>1996</v>
      </c>
      <c r="B29" s="21">
        <v>137.416</v>
      </c>
      <c r="C29" s="31">
        <v>40.038499999999999</v>
      </c>
      <c r="D29" s="31">
        <v>8.7454000000000001</v>
      </c>
      <c r="E29" s="8">
        <f t="shared" si="2"/>
        <v>169.83410000000001</v>
      </c>
      <c r="F29" s="9">
        <f t="shared" ref="F29:F47" si="3">B29/E29</f>
        <v>0.80911901673456621</v>
      </c>
      <c r="G29" s="5">
        <f t="shared" si="1"/>
        <v>19.202229544036356</v>
      </c>
      <c r="H29" s="6">
        <v>1.125</v>
      </c>
      <c r="I29" s="24">
        <v>8844499</v>
      </c>
    </row>
    <row r="30" spans="1:10" ht="15.5" x14ac:dyDescent="0.35">
      <c r="A30" s="29">
        <v>1997</v>
      </c>
      <c r="B30" s="21">
        <v>148.88499999999999</v>
      </c>
      <c r="C30" s="32">
        <v>38.161700000000003</v>
      </c>
      <c r="D30" s="31">
        <v>10.3933</v>
      </c>
      <c r="E30" s="8">
        <f t="shared" si="2"/>
        <v>177.44539999999998</v>
      </c>
      <c r="F30" s="9">
        <f t="shared" si="3"/>
        <v>0.83904682792566054</v>
      </c>
      <c r="G30" s="5">
        <f t="shared" si="1"/>
        <v>20.055709865641909</v>
      </c>
      <c r="H30" s="6">
        <v>0.79200000000000004</v>
      </c>
      <c r="I30" s="24">
        <v>8847625</v>
      </c>
    </row>
    <row r="31" spans="1:10" ht="15.5" x14ac:dyDescent="0.35">
      <c r="A31" s="29">
        <v>1998</v>
      </c>
      <c r="B31" s="21">
        <v>142.49799999999999</v>
      </c>
      <c r="C31" s="31">
        <v>45.5595</v>
      </c>
      <c r="D31" s="31">
        <v>8.4407999999999994</v>
      </c>
      <c r="E31" s="8">
        <f t="shared" si="2"/>
        <v>180.3887</v>
      </c>
      <c r="F31" s="9">
        <f t="shared" si="3"/>
        <v>0.78994970305789658</v>
      </c>
      <c r="G31" s="5">
        <f t="shared" si="1"/>
        <v>20.380663233296499</v>
      </c>
      <c r="H31" s="6">
        <v>0.77200000000000002</v>
      </c>
      <c r="I31" s="24">
        <v>8850973</v>
      </c>
      <c r="J31" s="7"/>
    </row>
    <row r="32" spans="1:10" ht="15.5" x14ac:dyDescent="0.35">
      <c r="A32" s="29">
        <v>1999</v>
      </c>
      <c r="B32" s="21">
        <v>144.03800000000001</v>
      </c>
      <c r="C32" s="31">
        <v>53.404899999999998</v>
      </c>
      <c r="D32" s="31">
        <v>7.7683</v>
      </c>
      <c r="E32" s="8">
        <f t="shared" si="2"/>
        <v>190.78960000000001</v>
      </c>
      <c r="F32" s="9">
        <f t="shared" si="3"/>
        <v>0.75495729326965411</v>
      </c>
      <c r="G32" s="5">
        <f t="shared" si="1"/>
        <v>21.538983281992952</v>
      </c>
      <c r="H32" s="6">
        <v>1.115</v>
      </c>
      <c r="I32" s="24">
        <v>8857874</v>
      </c>
      <c r="J32" s="7"/>
    </row>
    <row r="33" spans="1:10" ht="15.5" x14ac:dyDescent="0.35">
      <c r="A33" s="29">
        <v>2000</v>
      </c>
      <c r="B33" s="21">
        <v>149.80799999999999</v>
      </c>
      <c r="C33" s="31">
        <v>55.926600000000001</v>
      </c>
      <c r="D33" s="31">
        <v>7.0030999999999999</v>
      </c>
      <c r="E33" s="8">
        <f t="shared" si="2"/>
        <v>199.84450000000001</v>
      </c>
      <c r="F33" s="9">
        <f t="shared" si="3"/>
        <v>0.74962283175168687</v>
      </c>
      <c r="G33" s="5">
        <f t="shared" si="1"/>
        <v>22.525027589268799</v>
      </c>
      <c r="H33" s="6">
        <v>1.113</v>
      </c>
      <c r="I33" s="24">
        <v>8872109</v>
      </c>
      <c r="J33" s="7"/>
    </row>
    <row r="34" spans="1:10" ht="15.5" x14ac:dyDescent="0.35">
      <c r="A34" s="29">
        <v>2001</v>
      </c>
      <c r="B34" s="21">
        <v>143.191</v>
      </c>
      <c r="C34" s="32">
        <v>55.153700000000001</v>
      </c>
      <c r="D34" s="31">
        <v>6.9297000000000004</v>
      </c>
      <c r="E34" s="8">
        <f t="shared" si="2"/>
        <v>192.58799999999999</v>
      </c>
      <c r="F34" s="9">
        <f t="shared" si="3"/>
        <v>0.74350946061021461</v>
      </c>
      <c r="G34" s="5">
        <f t="shared" si="1"/>
        <v>21.648928277555203</v>
      </c>
      <c r="H34" s="6">
        <v>1.173</v>
      </c>
      <c r="I34" s="24">
        <v>8895960</v>
      </c>
      <c r="J34" s="7"/>
    </row>
    <row r="35" spans="1:10" ht="15.5" x14ac:dyDescent="0.35">
      <c r="A35" s="33">
        <v>2002</v>
      </c>
      <c r="B35" s="21">
        <v>146.47900000000001</v>
      </c>
      <c r="C35" s="22">
        <v>78.035300000000007</v>
      </c>
      <c r="D35" s="22">
        <v>8.7095000000000002</v>
      </c>
      <c r="E35" s="8">
        <f t="shared" si="2"/>
        <v>217.03280000000004</v>
      </c>
      <c r="F35" s="9">
        <f t="shared" si="3"/>
        <v>0.67491641816352177</v>
      </c>
      <c r="G35" s="5">
        <f t="shared" si="1"/>
        <v>24.317514995588777</v>
      </c>
      <c r="H35" s="6">
        <v>1.228</v>
      </c>
      <c r="I35" s="24">
        <v>8924958</v>
      </c>
      <c r="J35" s="7"/>
    </row>
    <row r="36" spans="1:10" ht="15.5" x14ac:dyDescent="0.35">
      <c r="A36" s="33">
        <v>2003</v>
      </c>
      <c r="B36" s="21">
        <v>140.40299999999999</v>
      </c>
      <c r="C36" s="22">
        <v>92.457099999999997</v>
      </c>
      <c r="D36" s="22">
        <v>9.3270999999999997</v>
      </c>
      <c r="E36" s="8">
        <f t="shared" si="2"/>
        <v>224.84399999999999</v>
      </c>
      <c r="F36" s="9">
        <f t="shared" si="3"/>
        <v>0.62444628275604419</v>
      </c>
      <c r="G36" s="5">
        <f t="shared" si="1"/>
        <v>25.099157433907973</v>
      </c>
      <c r="H36" s="6">
        <v>1.3109999999999999</v>
      </c>
      <c r="I36" s="24">
        <v>8958229</v>
      </c>
      <c r="J36" s="7"/>
    </row>
    <row r="37" spans="1:10" ht="15.5" x14ac:dyDescent="0.35">
      <c r="A37" s="33">
        <v>2004</v>
      </c>
      <c r="B37" s="21">
        <v>142.423</v>
      </c>
      <c r="C37" s="22">
        <v>95.416499999999999</v>
      </c>
      <c r="D37" s="22">
        <v>11.0947</v>
      </c>
      <c r="E37" s="8">
        <f t="shared" si="2"/>
        <v>228.1328</v>
      </c>
      <c r="F37" s="9">
        <f t="shared" si="3"/>
        <v>0.62429865411725105</v>
      </c>
      <c r="G37" s="5">
        <f t="shared" si="1"/>
        <v>25.366321637185663</v>
      </c>
      <c r="H37" s="6">
        <v>1.3879999999999999</v>
      </c>
      <c r="I37" s="24">
        <v>8993531</v>
      </c>
      <c r="J37" s="7"/>
    </row>
    <row r="38" spans="1:10" ht="15.5" x14ac:dyDescent="0.35">
      <c r="A38" s="33">
        <v>2005</v>
      </c>
      <c r="B38" s="21">
        <v>135.94300000000001</v>
      </c>
      <c r="C38" s="22">
        <v>105.9675</v>
      </c>
      <c r="D38" s="22">
        <v>12.9375</v>
      </c>
      <c r="E38" s="8">
        <f t="shared" si="2"/>
        <v>230.37</v>
      </c>
      <c r="F38" s="9">
        <f t="shared" si="3"/>
        <v>0.59010721882189521</v>
      </c>
      <c r="G38" s="5">
        <f t="shared" si="1"/>
        <v>25.512837153300289</v>
      </c>
      <c r="H38" s="6">
        <v>1.397</v>
      </c>
      <c r="I38" s="24">
        <v>9029572</v>
      </c>
      <c r="J38" s="7"/>
    </row>
    <row r="39" spans="1:10" ht="15.5" x14ac:dyDescent="0.35">
      <c r="A39" s="33">
        <v>2006</v>
      </c>
      <c r="B39" s="21">
        <v>137.41</v>
      </c>
      <c r="C39" s="22">
        <v>108.8995</v>
      </c>
      <c r="D39" s="22">
        <v>12.939399999999999</v>
      </c>
      <c r="E39" s="8">
        <f t="shared" si="2"/>
        <v>234.74809999999999</v>
      </c>
      <c r="F39" s="9">
        <f t="shared" si="3"/>
        <v>0.58535085055001512</v>
      </c>
      <c r="G39" s="5">
        <f t="shared" si="1"/>
        <v>25.851880027804622</v>
      </c>
      <c r="H39" s="6">
        <v>1.3779999999999999</v>
      </c>
      <c r="I39" s="24">
        <v>9080504</v>
      </c>
      <c r="J39" s="7"/>
    </row>
    <row r="40" spans="1:10" ht="15.5" x14ac:dyDescent="0.35">
      <c r="A40" s="33">
        <v>2007</v>
      </c>
      <c r="B40" s="21">
        <v>133.54</v>
      </c>
      <c r="C40" s="22">
        <v>114.72199999999999</v>
      </c>
      <c r="D40" s="22">
        <v>17.2319</v>
      </c>
      <c r="E40" s="8">
        <f t="shared" si="2"/>
        <v>232.4341</v>
      </c>
      <c r="F40" s="9">
        <f t="shared" si="3"/>
        <v>0.57452843623203309</v>
      </c>
      <c r="G40" s="5">
        <f t="shared" si="1"/>
        <v>25.407932058400814</v>
      </c>
      <c r="H40" s="6">
        <v>1.4039999999999999</v>
      </c>
      <c r="I40" s="24">
        <v>9148092</v>
      </c>
      <c r="J40" s="7"/>
    </row>
    <row r="41" spans="1:10" ht="15.5" x14ac:dyDescent="0.35">
      <c r="A41" s="10">
        <v>2008</v>
      </c>
      <c r="B41" s="25">
        <v>128.79300000000001</v>
      </c>
      <c r="C41" s="26">
        <v>120.2045</v>
      </c>
      <c r="D41" s="26">
        <v>20.4694</v>
      </c>
      <c r="E41" s="8">
        <f t="shared" si="2"/>
        <v>229.99109999999999</v>
      </c>
      <c r="F41" s="9">
        <f t="shared" si="3"/>
        <v>0.55999123444341981</v>
      </c>
      <c r="G41" s="5">
        <f t="shared" si="1"/>
        <v>24.945786911133268</v>
      </c>
      <c r="H41" s="6">
        <v>1.4630000000000001</v>
      </c>
      <c r="I41" s="24">
        <v>9219637</v>
      </c>
      <c r="J41" s="7"/>
    </row>
    <row r="42" spans="1:10" ht="15.5" x14ac:dyDescent="0.35">
      <c r="A42" s="33">
        <v>2009</v>
      </c>
      <c r="B42" s="21">
        <v>139.834</v>
      </c>
      <c r="C42" s="22">
        <v>110.47839999999999</v>
      </c>
      <c r="D42" s="22">
        <v>20.4542</v>
      </c>
      <c r="E42" s="8">
        <f t="shared" si="2"/>
        <v>231.3972</v>
      </c>
      <c r="F42" s="9">
        <f t="shared" si="3"/>
        <v>0.60430290427023314</v>
      </c>
      <c r="G42" s="5">
        <f t="shared" si="1"/>
        <v>24.88539299017101</v>
      </c>
      <c r="H42" s="6">
        <v>1.5389999999999999</v>
      </c>
      <c r="I42" s="24">
        <v>9298515</v>
      </c>
      <c r="J42" s="7"/>
    </row>
    <row r="43" spans="1:10" ht="15.5" x14ac:dyDescent="0.35">
      <c r="A43" s="33">
        <v>2010</v>
      </c>
      <c r="B43" s="21">
        <v>137.80000000000001</v>
      </c>
      <c r="C43" s="22">
        <v>120.36709999999999</v>
      </c>
      <c r="D43" s="22">
        <v>20.222300000000001</v>
      </c>
      <c r="E43" s="8">
        <f t="shared" si="2"/>
        <v>239.4838</v>
      </c>
      <c r="F43" s="9">
        <f t="shared" si="3"/>
        <v>0.57540426534070366</v>
      </c>
      <c r="G43" s="5">
        <f t="shared" si="1"/>
        <v>25.536423801514289</v>
      </c>
      <c r="H43" s="6">
        <v>1.5389999999999999</v>
      </c>
      <c r="I43" s="24">
        <v>9378126</v>
      </c>
      <c r="J43" s="7"/>
    </row>
    <row r="44" spans="1:10" ht="15.5" x14ac:dyDescent="0.35">
      <c r="A44" s="10">
        <v>2011</v>
      </c>
      <c r="B44" s="25">
        <v>137.88</v>
      </c>
      <c r="C44" s="26">
        <v>126.5973</v>
      </c>
      <c r="D44" s="26">
        <v>19.6511</v>
      </c>
      <c r="E44" s="8">
        <f t="shared" si="2"/>
        <v>246.37520000000001</v>
      </c>
      <c r="F44" s="9">
        <f t="shared" si="3"/>
        <v>0.55963424890167512</v>
      </c>
      <c r="G44" s="5">
        <f t="shared" si="1"/>
        <v>26.073622537327847</v>
      </c>
      <c r="H44" s="6">
        <v>1.5489999999999999</v>
      </c>
      <c r="I44" s="24">
        <v>9449212.5</v>
      </c>
      <c r="J44" s="7"/>
    </row>
    <row r="45" spans="1:10" ht="15.5" x14ac:dyDescent="0.35">
      <c r="A45" s="10">
        <v>2012</v>
      </c>
      <c r="B45" s="25">
        <v>125.32</v>
      </c>
      <c r="C45" s="26">
        <v>133.2731</v>
      </c>
      <c r="D45" s="26">
        <v>15.1815</v>
      </c>
      <c r="E45" s="8">
        <f t="shared" si="2"/>
        <v>244.9066</v>
      </c>
      <c r="F45" s="9">
        <f t="shared" si="3"/>
        <v>0.51170527866541771</v>
      </c>
      <c r="G45" s="5">
        <f t="shared" si="1"/>
        <v>25.727174917174175</v>
      </c>
      <c r="H45" s="6">
        <v>1.4950000000000001</v>
      </c>
      <c r="I45" s="24">
        <v>9519374</v>
      </c>
      <c r="J45" s="7"/>
    </row>
    <row r="46" spans="1:10" ht="15.5" x14ac:dyDescent="0.35">
      <c r="A46" s="10">
        <v>2013</v>
      </c>
      <c r="B46" s="25">
        <v>125.88</v>
      </c>
      <c r="C46" s="26">
        <v>136.8999</v>
      </c>
      <c r="D46" s="26">
        <v>15.0649</v>
      </c>
      <c r="E46" s="8">
        <f t="shared" si="2"/>
        <v>249.167</v>
      </c>
      <c r="F46" s="9">
        <f t="shared" si="3"/>
        <v>0.50520333752061863</v>
      </c>
      <c r="G46" s="5">
        <f t="shared" si="1"/>
        <v>25.95387254783757</v>
      </c>
      <c r="H46" s="6">
        <v>1.452</v>
      </c>
      <c r="I46" s="24">
        <v>9600378.5</v>
      </c>
      <c r="J46" s="7"/>
    </row>
    <row r="47" spans="1:10" ht="15.5" x14ac:dyDescent="0.35">
      <c r="A47" s="10">
        <v>2014</v>
      </c>
      <c r="B47" s="25">
        <v>131.62</v>
      </c>
      <c r="C47" s="26">
        <v>135.59209999999999</v>
      </c>
      <c r="D47" s="26">
        <v>15.8842</v>
      </c>
      <c r="E47" s="8">
        <f t="shared" si="2"/>
        <v>252.82089999999997</v>
      </c>
      <c r="F47" s="9">
        <f t="shared" si="3"/>
        <v>0.52060569359574316</v>
      </c>
      <c r="G47" s="5">
        <f t="shared" si="1"/>
        <v>26.074468321546902</v>
      </c>
      <c r="H47" s="6">
        <v>1.4930000000000001</v>
      </c>
      <c r="I47" s="13">
        <v>9696109.5</v>
      </c>
      <c r="J47" s="7"/>
    </row>
    <row r="48" spans="1:10" ht="15.5" x14ac:dyDescent="0.35">
      <c r="A48" s="10">
        <v>2015</v>
      </c>
      <c r="B48" s="11">
        <v>133.13999999999999</v>
      </c>
      <c r="C48" s="12">
        <v>139.3948</v>
      </c>
      <c r="D48" s="12">
        <v>18.1614</v>
      </c>
      <c r="E48" s="8">
        <f t="shared" si="2"/>
        <v>255.8664</v>
      </c>
      <c r="F48" s="9">
        <f>B48/E48</f>
        <v>0.52034968249054969</v>
      </c>
      <c r="G48" s="5">
        <f t="shared" si="1"/>
        <v>26.110985136928722</v>
      </c>
      <c r="H48" s="6">
        <v>1.4930000000000001</v>
      </c>
      <c r="I48" s="13">
        <v>9799186</v>
      </c>
      <c r="J48" s="7"/>
    </row>
    <row r="49" spans="1:12" ht="15.5" x14ac:dyDescent="0.35">
      <c r="A49" s="10">
        <v>2016</v>
      </c>
      <c r="B49" s="11">
        <v>131.25</v>
      </c>
      <c r="C49" s="12">
        <v>141.7576</v>
      </c>
      <c r="D49" s="12">
        <v>17.208100000000002</v>
      </c>
      <c r="E49" s="8">
        <f t="shared" si="2"/>
        <v>257.36850000000004</v>
      </c>
      <c r="F49" s="9">
        <f>B49/E49</f>
        <v>0.50996916872111386</v>
      </c>
      <c r="G49" s="5">
        <f t="shared" si="1"/>
        <v>25.93633935414239</v>
      </c>
      <c r="H49" s="6">
        <v>1.569</v>
      </c>
      <c r="I49" s="13">
        <v>9923085</v>
      </c>
    </row>
    <row r="50" spans="1:12" ht="15.5" x14ac:dyDescent="0.35">
      <c r="A50" s="10">
        <v>2017</v>
      </c>
      <c r="B50" s="11">
        <v>132.07</v>
      </c>
      <c r="C50" s="12">
        <v>135.2054</v>
      </c>
      <c r="D50" s="12">
        <v>18.446100000000001</v>
      </c>
      <c r="E50" s="8">
        <f t="shared" si="2"/>
        <v>250.40229999999997</v>
      </c>
      <c r="F50" s="9">
        <f>B50/E50</f>
        <v>0.52743125762023757</v>
      </c>
      <c r="G50" s="5">
        <f t="shared" si="1"/>
        <v>24.896582940578593</v>
      </c>
      <c r="H50" s="6">
        <v>1.573</v>
      </c>
      <c r="I50" s="13">
        <v>10057697.5</v>
      </c>
    </row>
    <row r="51" spans="1:12" ht="15.5" x14ac:dyDescent="0.35">
      <c r="A51" s="10">
        <v>2018</v>
      </c>
      <c r="B51" s="11">
        <v>136.87</v>
      </c>
      <c r="C51" s="12">
        <v>126.182</v>
      </c>
      <c r="D51" s="12">
        <v>15.2605</v>
      </c>
      <c r="E51" s="8">
        <f t="shared" si="2"/>
        <v>249.34450000000001</v>
      </c>
      <c r="F51" s="9">
        <f>B51/E51</f>
        <v>0.5489192663162813</v>
      </c>
      <c r="G51" s="5">
        <f t="shared" si="1"/>
        <v>24.505087780222009</v>
      </c>
      <c r="H51" s="6">
        <v>1.5529999999999999</v>
      </c>
      <c r="I51" s="13">
        <v>10175213.5</v>
      </c>
      <c r="L51" s="14"/>
    </row>
    <row r="52" spans="1:12" ht="15.5" x14ac:dyDescent="0.35">
      <c r="A52" s="10">
        <v>2019</v>
      </c>
      <c r="B52" s="11">
        <v>139.66999999999999</v>
      </c>
      <c r="C52" s="12">
        <v>125.19629999999999</v>
      </c>
      <c r="D52" s="12">
        <v>15.257199999999999</v>
      </c>
      <c r="E52" s="8">
        <f t="shared" si="2"/>
        <v>251.08509999999995</v>
      </c>
      <c r="F52" s="9">
        <f t="shared" ref="F52:F57" si="4">B52/E52</f>
        <v>0.55626558485549327</v>
      </c>
      <c r="G52" s="5">
        <f t="shared" si="1"/>
        <v>24.42726532551627</v>
      </c>
      <c r="H52" s="6">
        <v>1.476</v>
      </c>
      <c r="I52" s="13">
        <v>10278887</v>
      </c>
    </row>
    <row r="53" spans="1:12" ht="15.5" x14ac:dyDescent="0.35">
      <c r="A53" s="34">
        <v>2020</v>
      </c>
      <c r="B53" s="35">
        <v>141</v>
      </c>
      <c r="C53" s="36">
        <v>108.4023</v>
      </c>
      <c r="D53" s="36">
        <v>15.6417</v>
      </c>
      <c r="E53" s="37">
        <f>B53+C53+H53-D53</f>
        <v>235.2756</v>
      </c>
      <c r="F53" s="38">
        <f>B53/E53</f>
        <v>0.59929716468686089</v>
      </c>
      <c r="G53" s="5">
        <f t="shared" si="1"/>
        <v>22.72438479879445</v>
      </c>
      <c r="H53" s="39">
        <v>1.5149999999999999</v>
      </c>
      <c r="I53" s="40">
        <v>10353442</v>
      </c>
    </row>
    <row r="54" spans="1:12" ht="15.5" x14ac:dyDescent="0.35">
      <c r="A54" s="90">
        <v>2021</v>
      </c>
      <c r="B54" s="91">
        <v>135.82</v>
      </c>
      <c r="C54" s="92">
        <v>114.5025</v>
      </c>
      <c r="D54" s="92">
        <v>16.354199999999999</v>
      </c>
      <c r="E54" s="93">
        <f t="shared" ref="E54:E56" si="5">B54+C54+H54-D54</f>
        <v>235.52029999999999</v>
      </c>
      <c r="F54" s="94">
        <f t="shared" ref="F54:F56" si="6">B54/E54</f>
        <v>0.57668065130691493</v>
      </c>
      <c r="G54" s="95">
        <f t="shared" ref="G54:G57" si="7">E54/I54*1000000</f>
        <v>22.611807309666393</v>
      </c>
      <c r="H54" s="96">
        <v>1.552</v>
      </c>
      <c r="I54" s="97">
        <v>10415810.5</v>
      </c>
    </row>
    <row r="55" spans="1:12" ht="15.5" x14ac:dyDescent="0.35">
      <c r="A55" s="129">
        <v>2022</v>
      </c>
      <c r="B55" s="130">
        <v>135.24</v>
      </c>
      <c r="C55" s="131">
        <v>122.66240000000001</v>
      </c>
      <c r="D55" s="131">
        <v>16.672899999999998</v>
      </c>
      <c r="E55" s="132">
        <f t="shared" si="5"/>
        <v>242.74449999999999</v>
      </c>
      <c r="F55" s="133">
        <f t="shared" si="6"/>
        <v>0.5571289977733791</v>
      </c>
      <c r="G55" s="134">
        <f t="shared" si="7"/>
        <v>23.147312452697118</v>
      </c>
      <c r="H55" s="135">
        <v>1.5149999999999999</v>
      </c>
      <c r="I55" s="136">
        <v>10486941</v>
      </c>
    </row>
    <row r="56" spans="1:12" ht="15.5" x14ac:dyDescent="0.35">
      <c r="A56" s="10">
        <v>2023</v>
      </c>
      <c r="B56" s="11">
        <v>138.16999999999999</v>
      </c>
      <c r="C56" s="12">
        <v>116.2816</v>
      </c>
      <c r="D56" s="12">
        <v>16.146599999999999</v>
      </c>
      <c r="E56" s="132">
        <f t="shared" si="5"/>
        <v>239.77599999999998</v>
      </c>
      <c r="F56" s="9">
        <f t="shared" si="6"/>
        <v>0.57624616308554655</v>
      </c>
      <c r="G56" s="134">
        <f t="shared" si="7"/>
        <v>22.756418880170575</v>
      </c>
      <c r="H56" s="6">
        <v>1.4710000000000001</v>
      </c>
      <c r="I56" s="13">
        <v>10536631.5</v>
      </c>
    </row>
    <row r="57" spans="1:12" ht="15.5" x14ac:dyDescent="0.35">
      <c r="A57" s="10">
        <v>2024</v>
      </c>
      <c r="B57" s="11">
        <v>139.52000000000001</v>
      </c>
      <c r="C57" s="12">
        <v>118.5518</v>
      </c>
      <c r="D57" s="12">
        <v>13.8294</v>
      </c>
      <c r="E57" s="8">
        <f t="shared" si="2"/>
        <v>245.6874</v>
      </c>
      <c r="F57" s="9">
        <f t="shared" si="4"/>
        <v>0.56787608969772163</v>
      </c>
      <c r="G57" s="134">
        <f t="shared" si="7"/>
        <v>23.244482097117437</v>
      </c>
      <c r="H57" s="6">
        <v>1.4450000000000001</v>
      </c>
      <c r="I57" s="13">
        <v>10569708.5</v>
      </c>
    </row>
    <row r="58" spans="1:12" ht="14.5" x14ac:dyDescent="0.3">
      <c r="A58" s="15" t="s">
        <v>7</v>
      </c>
    </row>
    <row r="59" spans="1:12" x14ac:dyDescent="0.3">
      <c r="B59" s="14"/>
      <c r="C59" s="14"/>
      <c r="D59" s="14"/>
      <c r="E59" s="14"/>
      <c r="F59" s="14"/>
      <c r="G59" s="14"/>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5226-5907-4819-A762-11B55A163379}">
  <dimension ref="A1:O34"/>
  <sheetViews>
    <sheetView zoomScaleNormal="100" workbookViewId="0">
      <selection activeCell="C16" sqref="C16:D16"/>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150</v>
      </c>
    </row>
    <row r="2" spans="1:15" ht="18" x14ac:dyDescent="0.4">
      <c r="A2" s="1"/>
    </row>
    <row r="3" spans="1:15" ht="15.5" x14ac:dyDescent="0.35">
      <c r="A3" s="3" t="s">
        <v>8</v>
      </c>
    </row>
    <row r="4" spans="1:15" ht="14.5" thickBot="1" x14ac:dyDescent="0.35">
      <c r="A4" s="4"/>
      <c r="B4" s="4"/>
      <c r="C4" s="4"/>
      <c r="D4" s="4"/>
      <c r="E4" s="4"/>
      <c r="F4" s="4"/>
      <c r="G4" s="4"/>
      <c r="H4" s="4"/>
      <c r="I4" s="4"/>
    </row>
    <row r="5" spans="1:15" ht="33.75" customHeight="1" x14ac:dyDescent="0.3">
      <c r="A5" s="20" t="s">
        <v>9</v>
      </c>
      <c r="B5" s="20" t="s">
        <v>0</v>
      </c>
      <c r="C5" s="20" t="s">
        <v>1</v>
      </c>
      <c r="D5" s="20" t="s">
        <v>2</v>
      </c>
      <c r="E5" s="20" t="s">
        <v>3</v>
      </c>
      <c r="F5" s="20" t="s">
        <v>129</v>
      </c>
      <c r="G5" s="20" t="s">
        <v>4</v>
      </c>
      <c r="H5" s="20" t="s">
        <v>5</v>
      </c>
      <c r="I5" s="20" t="s">
        <v>6</v>
      </c>
      <c r="K5" s="16"/>
      <c r="L5" s="16"/>
      <c r="M5" s="16"/>
      <c r="N5" s="16"/>
      <c r="O5" s="16"/>
    </row>
    <row r="6" spans="1:15" ht="15.5" x14ac:dyDescent="0.35">
      <c r="A6" s="10">
        <v>2019</v>
      </c>
      <c r="B6" s="21">
        <v>139.66999999999999</v>
      </c>
      <c r="C6" s="22">
        <v>125.19629999999999</v>
      </c>
      <c r="D6" s="23">
        <v>15.257199999999999</v>
      </c>
      <c r="E6" s="8">
        <f>B6+C6+H6-D6</f>
        <v>251.08509999999995</v>
      </c>
      <c r="F6" s="9">
        <f t="shared" ref="F6:F9" si="0">B6/E6</f>
        <v>0.55626558485549327</v>
      </c>
      <c r="G6" s="5">
        <f t="shared" ref="G6:G9" si="1">E6/I6*1000000</f>
        <v>24.42726532551627</v>
      </c>
      <c r="H6" s="6">
        <v>1.476</v>
      </c>
      <c r="I6" s="145">
        <v>10278887</v>
      </c>
    </row>
    <row r="7" spans="1:15" ht="15.5" x14ac:dyDescent="0.35">
      <c r="A7" s="10">
        <v>2020</v>
      </c>
      <c r="B7" s="25">
        <v>141</v>
      </c>
      <c r="C7" s="26">
        <v>108.4023</v>
      </c>
      <c r="D7" s="27">
        <v>15.6417</v>
      </c>
      <c r="E7" s="8">
        <f>B7+C7+H7-D7</f>
        <v>235.2756</v>
      </c>
      <c r="F7" s="9">
        <f t="shared" si="0"/>
        <v>0.59929716468686089</v>
      </c>
      <c r="G7" s="5">
        <f t="shared" si="1"/>
        <v>22.72438479879445</v>
      </c>
      <c r="H7" s="6">
        <v>1.5149999999999999</v>
      </c>
      <c r="I7" s="145">
        <v>10353442</v>
      </c>
    </row>
    <row r="8" spans="1:15" ht="15.5" x14ac:dyDescent="0.35">
      <c r="A8" s="10">
        <v>2021</v>
      </c>
      <c r="B8" s="25">
        <v>135.82</v>
      </c>
      <c r="C8" s="26">
        <v>114.5025</v>
      </c>
      <c r="D8" s="27">
        <v>16.354199999999999</v>
      </c>
      <c r="E8" s="8">
        <f>B8+C8+H8-D8</f>
        <v>235.52029999999999</v>
      </c>
      <c r="F8" s="9">
        <f t="shared" si="0"/>
        <v>0.57668065130691493</v>
      </c>
      <c r="G8" s="5">
        <f t="shared" si="1"/>
        <v>22.611807309666393</v>
      </c>
      <c r="H8" s="6">
        <v>1.552</v>
      </c>
      <c r="I8" s="145">
        <v>10415810.5</v>
      </c>
    </row>
    <row r="9" spans="1:15" ht="15.5" x14ac:dyDescent="0.35">
      <c r="A9" s="10">
        <v>2022</v>
      </c>
      <c r="B9" s="25">
        <v>135.24</v>
      </c>
      <c r="C9" s="26">
        <v>122.2667</v>
      </c>
      <c r="D9" s="27">
        <v>16.6571</v>
      </c>
      <c r="E9" s="8">
        <f>B9+C9+H9-D9</f>
        <v>242.3646</v>
      </c>
      <c r="F9" s="9">
        <f t="shared" si="0"/>
        <v>0.55800228251155493</v>
      </c>
      <c r="G9" s="5">
        <f t="shared" si="1"/>
        <v>23.111086445513521</v>
      </c>
      <c r="H9" s="6">
        <v>1.5149999999999999</v>
      </c>
      <c r="I9" s="145">
        <v>10486941</v>
      </c>
    </row>
    <row r="10" spans="1:15" ht="15.5" x14ac:dyDescent="0.35">
      <c r="A10" s="10">
        <v>2023</v>
      </c>
      <c r="B10" s="25">
        <v>138.16999999999999</v>
      </c>
      <c r="C10" s="26">
        <v>116.2816</v>
      </c>
      <c r="D10" s="27">
        <v>16.146599999999999</v>
      </c>
      <c r="E10" s="8">
        <f>B10+C10+H10-D10</f>
        <v>239.77599999999998</v>
      </c>
      <c r="F10" s="9">
        <f>B10/E10</f>
        <v>0.57624616308554655</v>
      </c>
      <c r="G10" s="5">
        <f>E10/I10*1000000</f>
        <v>22.756418880170575</v>
      </c>
      <c r="H10" s="6">
        <v>1.4710000000000001</v>
      </c>
      <c r="I10" s="145">
        <v>10536631.5</v>
      </c>
    </row>
    <row r="11" spans="1:15" ht="16" thickBot="1" x14ac:dyDescent="0.35">
      <c r="A11" s="19" t="s">
        <v>126</v>
      </c>
      <c r="B11" s="17">
        <f>SUM(B10-B9)/B9</f>
        <v>2.1665187814255978E-2</v>
      </c>
      <c r="C11" s="17">
        <f t="shared" ref="C11:I11" si="2">SUM(C10-C9)/C9</f>
        <v>-4.8951186218324387E-2</v>
      </c>
      <c r="D11" s="17">
        <f t="shared" si="2"/>
        <v>-3.0647591717645951E-2</v>
      </c>
      <c r="E11" s="17">
        <f t="shared" si="2"/>
        <v>-1.0680602695278162E-2</v>
      </c>
      <c r="F11" s="17">
        <f t="shared" si="2"/>
        <v>3.2694992737084073E-2</v>
      </c>
      <c r="G11" s="17">
        <f t="shared" si="2"/>
        <v>-1.5346209109602339E-2</v>
      </c>
      <c r="H11" s="17">
        <f t="shared" si="2"/>
        <v>-2.9042904290428925E-2</v>
      </c>
      <c r="I11" s="146">
        <f t="shared" si="2"/>
        <v>4.7383216898044915E-3</v>
      </c>
    </row>
    <row r="12" spans="1:15" ht="15.5" x14ac:dyDescent="0.35">
      <c r="A12" s="41" t="s">
        <v>29</v>
      </c>
      <c r="B12" s="42">
        <v>33.159999999999997</v>
      </c>
      <c r="C12" s="42">
        <v>27.970500000000001</v>
      </c>
      <c r="D12" s="42">
        <v>4.2751000000000001</v>
      </c>
      <c r="E12" s="42">
        <f>B12+C12+H12-D12</f>
        <v>57.223149999999997</v>
      </c>
      <c r="F12" s="43">
        <f>B12/E12</f>
        <v>0.57948575008541126</v>
      </c>
      <c r="G12" s="42">
        <f>E12/I12*1000000</f>
        <v>5.4345021365003028</v>
      </c>
      <c r="H12" s="44">
        <f>H10/4</f>
        <v>0.36775000000000002</v>
      </c>
      <c r="I12" s="147">
        <v>10529603</v>
      </c>
    </row>
    <row r="13" spans="1:15" ht="15.5" x14ac:dyDescent="0.35">
      <c r="A13" s="41" t="s">
        <v>127</v>
      </c>
      <c r="B13" s="42">
        <v>34.51</v>
      </c>
      <c r="C13" s="42">
        <v>28.572299999999998</v>
      </c>
      <c r="D13" s="42">
        <v>3.3835999999999999</v>
      </c>
      <c r="E13" s="42">
        <f>B13+C13+H13-D13</f>
        <v>60.059949999999994</v>
      </c>
      <c r="F13" s="43">
        <f>B13/E13</f>
        <v>0.57459255294085332</v>
      </c>
      <c r="G13" s="42">
        <f>E13/I13*1000000</f>
        <v>5.6932621191531734</v>
      </c>
      <c r="H13" s="44">
        <f>H22*0.25</f>
        <v>0.36125000000000002</v>
      </c>
      <c r="I13" s="148">
        <v>10549303.5</v>
      </c>
    </row>
    <row r="14" spans="1:15" ht="16" thickBot="1" x14ac:dyDescent="0.35">
      <c r="A14" s="45" t="s">
        <v>128</v>
      </c>
      <c r="B14" s="46">
        <f>SUM(B13-B12)/B12</f>
        <v>4.071170084439088E-2</v>
      </c>
      <c r="C14" s="46">
        <f t="shared" ref="C14:F14" si="3">SUM(C13-C12)/C12</f>
        <v>2.1515525285568625E-2</v>
      </c>
      <c r="D14" s="46">
        <f t="shared" si="3"/>
        <v>-0.20853313372786605</v>
      </c>
      <c r="E14" s="46">
        <f t="shared" si="3"/>
        <v>4.957434185290388E-2</v>
      </c>
      <c r="F14" s="46">
        <f t="shared" si="3"/>
        <v>-8.4440336001993521E-3</v>
      </c>
      <c r="G14" s="46">
        <f>SUM(G13-G12)/G12</f>
        <v>4.7614294033474461E-2</v>
      </c>
      <c r="H14" s="47">
        <f>SUM(H13-H12)/H12</f>
        <v>-1.7675050985724011E-2</v>
      </c>
      <c r="I14" s="46">
        <f>SUM(I13-I12)/I12</f>
        <v>1.8709632262488909E-3</v>
      </c>
    </row>
    <row r="15" spans="1:15" ht="15.5" x14ac:dyDescent="0.35">
      <c r="A15" s="48" t="s">
        <v>30</v>
      </c>
      <c r="B15" s="49">
        <v>65.81</v>
      </c>
      <c r="C15" s="50">
        <v>58.822899999999997</v>
      </c>
      <c r="D15" s="50">
        <v>8.0111000000000008</v>
      </c>
      <c r="E15" s="51">
        <f>B15+C15+H15-D15</f>
        <v>117.35730000000001</v>
      </c>
      <c r="F15" s="52">
        <f>B15/E15</f>
        <v>0.56076613896195637</v>
      </c>
      <c r="G15" s="49">
        <f>E15/I15*1000000</f>
        <v>11.139184349199823</v>
      </c>
      <c r="H15" s="53">
        <f>H10/2</f>
        <v>0.73550000000000004</v>
      </c>
      <c r="I15" s="149">
        <v>10535538</v>
      </c>
    </row>
    <row r="16" spans="1:15" ht="15.5" x14ac:dyDescent="0.35">
      <c r="A16" s="48" t="s">
        <v>130</v>
      </c>
      <c r="B16" s="50">
        <v>67.02</v>
      </c>
      <c r="C16" s="54">
        <v>59.033099999999997</v>
      </c>
      <c r="D16" s="50">
        <v>6.8048000000000002</v>
      </c>
      <c r="E16" s="51">
        <f>B16+C16+H16-D16</f>
        <v>119.9708</v>
      </c>
      <c r="F16" s="52">
        <f>B16/E16</f>
        <v>0.5586359347441211</v>
      </c>
      <c r="G16" s="55">
        <f>E16/I16*1000000</f>
        <v>11.369809863777375</v>
      </c>
      <c r="H16" s="56">
        <f>H22*0.5</f>
        <v>0.72250000000000003</v>
      </c>
      <c r="I16" s="150">
        <v>10551698</v>
      </c>
    </row>
    <row r="17" spans="1:9" ht="18.75" customHeight="1" thickBot="1" x14ac:dyDescent="0.35">
      <c r="A17" s="57" t="s">
        <v>131</v>
      </c>
      <c r="B17" s="58">
        <f>SUM(B16-B15)/B15</f>
        <v>1.8386263485792337E-2</v>
      </c>
      <c r="C17" s="58">
        <f t="shared" ref="C17:F17" si="4">SUM(C16-C15)/C15</f>
        <v>3.5734382357891295E-3</v>
      </c>
      <c r="D17" s="58">
        <f t="shared" si="4"/>
        <v>-0.15057857223102949</v>
      </c>
      <c r="E17" s="58">
        <f t="shared" si="4"/>
        <v>2.2269598908631907E-2</v>
      </c>
      <c r="F17" s="58">
        <f t="shared" si="4"/>
        <v>-3.7987390283203103E-3</v>
      </c>
      <c r="G17" s="58">
        <f>SUM(G16-G15)/G15</f>
        <v>2.0703985798934985E-2</v>
      </c>
      <c r="H17" s="59">
        <f>SUM(H16-H15)/H15</f>
        <v>-1.7675050985724011E-2</v>
      </c>
      <c r="I17" s="151">
        <f>SUM(I16-I15)/I15</f>
        <v>1.533856173268038E-3</v>
      </c>
    </row>
    <row r="18" spans="1:9" ht="15.5" x14ac:dyDescent="0.35">
      <c r="A18" s="60" t="s">
        <v>31</v>
      </c>
      <c r="B18" s="61">
        <v>101.65</v>
      </c>
      <c r="C18" s="62">
        <v>87.484899999999996</v>
      </c>
      <c r="D18" s="62">
        <v>12.4231</v>
      </c>
      <c r="E18" s="63">
        <f>B18+C18+H18-D18</f>
        <v>177.81505000000001</v>
      </c>
      <c r="F18" s="64">
        <f>B18/E18</f>
        <v>0.57166139761510626</v>
      </c>
      <c r="G18" s="65">
        <f>E18/I18*1000000</f>
        <v>16.865528052169825</v>
      </c>
      <c r="H18" s="66">
        <f>H10/4*3</f>
        <v>1.1032500000000001</v>
      </c>
      <c r="I18" s="152">
        <v>10543106</v>
      </c>
    </row>
    <row r="19" spans="1:9" ht="15.5" x14ac:dyDescent="0.35">
      <c r="A19" s="60" t="s">
        <v>132</v>
      </c>
      <c r="B19" s="67">
        <v>102.41</v>
      </c>
      <c r="C19" s="68">
        <v>88.848200000000006</v>
      </c>
      <c r="D19" s="62">
        <v>10.241099999999999</v>
      </c>
      <c r="E19" s="63">
        <f>B19+C19+H19-D19</f>
        <v>182.10085000000001</v>
      </c>
      <c r="F19" s="64">
        <f>B19/E19</f>
        <v>0.56238068081505377</v>
      </c>
      <c r="G19" s="65">
        <f>E19/I19*1000000</f>
        <v>17.235328908830834</v>
      </c>
      <c r="H19" s="66">
        <f>H22*0.75</f>
        <v>1.08375</v>
      </c>
      <c r="I19" s="153">
        <v>10565557</v>
      </c>
    </row>
    <row r="20" spans="1:9" ht="18.75" customHeight="1" thickBot="1" x14ac:dyDescent="0.35">
      <c r="A20" s="69" t="s">
        <v>133</v>
      </c>
      <c r="B20" s="70">
        <f>SUM(B19-B18)/B18</f>
        <v>7.4766355140186017E-3</v>
      </c>
      <c r="C20" s="70">
        <f t="shared" ref="C20:F20" si="5">SUM(C19-C18)/C18</f>
        <v>1.5583260654124421E-2</v>
      </c>
      <c r="D20" s="70">
        <f t="shared" si="5"/>
        <v>-0.17564054060580694</v>
      </c>
      <c r="E20" s="70">
        <f t="shared" si="5"/>
        <v>2.4102571745192515E-2</v>
      </c>
      <c r="F20" s="70">
        <f t="shared" si="5"/>
        <v>-1.6234639663917104E-2</v>
      </c>
      <c r="G20" s="70">
        <f>SUM(G19-G18)/G18</f>
        <v>2.192643215896415E-2</v>
      </c>
      <c r="H20" s="71">
        <f>SUM(H19-H18)/H18</f>
        <v>-1.7675050985724063E-2</v>
      </c>
      <c r="I20" s="154">
        <f>SUM(I19-I18)/I18</f>
        <v>2.1294483807712834E-3</v>
      </c>
    </row>
    <row r="21" spans="1:9" ht="15.5" x14ac:dyDescent="0.35">
      <c r="A21" s="72" t="s">
        <v>32</v>
      </c>
      <c r="B21" s="73">
        <v>138.16999999999999</v>
      </c>
      <c r="C21" s="73">
        <v>116.2816</v>
      </c>
      <c r="D21" s="74">
        <v>16.146599999999999</v>
      </c>
      <c r="E21" s="73">
        <f>B21+C21+H21-D21</f>
        <v>239.77599999999998</v>
      </c>
      <c r="F21" s="75">
        <f>B21/E21</f>
        <v>0.57624616308554655</v>
      </c>
      <c r="G21" s="73">
        <f>E21/I21*1000000</f>
        <v>22.756418880170575</v>
      </c>
      <c r="H21" s="76">
        <v>1.4710000000000001</v>
      </c>
      <c r="I21" s="155">
        <v>10536631.5</v>
      </c>
    </row>
    <row r="22" spans="1:9" ht="15.5" x14ac:dyDescent="0.35">
      <c r="A22" s="77" t="s">
        <v>134</v>
      </c>
      <c r="B22" s="78">
        <v>139.52000000000001</v>
      </c>
      <c r="C22" s="78">
        <v>118.5518</v>
      </c>
      <c r="D22" s="79">
        <v>13.8294</v>
      </c>
      <c r="E22" s="73">
        <f>B22+C22+H22-D22</f>
        <v>245.6874</v>
      </c>
      <c r="F22" s="75">
        <f>B22/E22</f>
        <v>0.56787608969772163</v>
      </c>
      <c r="G22" s="73">
        <f>E22/I22*1000000</f>
        <v>23.244482097117437</v>
      </c>
      <c r="H22" s="76">
        <v>1.4450000000000001</v>
      </c>
      <c r="I22" s="156">
        <v>10569708.5</v>
      </c>
    </row>
    <row r="23" spans="1:9" ht="16" thickBot="1" x14ac:dyDescent="0.4">
      <c r="A23" s="80" t="s">
        <v>135</v>
      </c>
      <c r="B23" s="143">
        <f>SUM(B22-B21)/B21</f>
        <v>9.7705724831730692E-3</v>
      </c>
      <c r="C23" s="143">
        <f t="shared" ref="C23:F23" si="6">SUM(C22-C21)/C21</f>
        <v>1.9523295173097057E-2</v>
      </c>
      <c r="D23" s="143">
        <f t="shared" si="6"/>
        <v>-0.14351008881126676</v>
      </c>
      <c r="E23" s="143">
        <f t="shared" si="6"/>
        <v>2.4653843587348255E-2</v>
      </c>
      <c r="F23" s="143">
        <f t="shared" si="6"/>
        <v>-1.4525169838887653E-2</v>
      </c>
      <c r="G23" s="143">
        <f>SUM(G22-G21)/G21</f>
        <v>2.144727689874569E-2</v>
      </c>
      <c r="H23" s="144">
        <f>SUM(H22-H21)/H21</f>
        <v>-1.7675050985724011E-2</v>
      </c>
      <c r="I23" s="157">
        <f>SUM(I22-I21)/I21</f>
        <v>3.1392385697459383E-3</v>
      </c>
    </row>
    <row r="24" spans="1:9" ht="14.5" x14ac:dyDescent="0.3">
      <c r="A24" s="137" t="s">
        <v>7</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F1D126CC-00D5-4519-9D77-06CEDBB184E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1E7E4F79-ACDB-4E21-B16C-1DCD62301D8F}">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32BCEE81-5316-4EB5-BF83-1309CC28A87D}">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CD5C4961-6366-49A4-83DA-5E896E87000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89696865-614F-4CD0-8BC4-49C0ED22251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4134-5F1A-491F-8594-A0F0F421E957}">
  <dimension ref="A1:O34"/>
  <sheetViews>
    <sheetView topLeftCell="A7" workbookViewId="0">
      <selection sqref="A1:I23"/>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150</v>
      </c>
    </row>
    <row r="2" spans="1:15" ht="18" x14ac:dyDescent="0.4">
      <c r="A2" s="1"/>
    </row>
    <row r="3" spans="1:15" ht="15.5" x14ac:dyDescent="0.35">
      <c r="A3" s="3" t="s">
        <v>8</v>
      </c>
    </row>
    <row r="4" spans="1:15" ht="14.5" thickBot="1" x14ac:dyDescent="0.35">
      <c r="A4" s="4"/>
      <c r="B4" s="4"/>
      <c r="C4" s="4"/>
      <c r="D4" s="4"/>
      <c r="E4" s="4"/>
      <c r="F4" s="4"/>
      <c r="G4" s="4"/>
      <c r="H4" s="4"/>
      <c r="I4" s="4"/>
    </row>
    <row r="5" spans="1:15" ht="33.75" customHeight="1" x14ac:dyDescent="0.3">
      <c r="A5" s="20" t="s">
        <v>9</v>
      </c>
      <c r="B5" s="20" t="s">
        <v>0</v>
      </c>
      <c r="C5" s="20" t="s">
        <v>1</v>
      </c>
      <c r="D5" s="20" t="s">
        <v>2</v>
      </c>
      <c r="E5" s="20" t="s">
        <v>3</v>
      </c>
      <c r="F5" s="20" t="s">
        <v>129</v>
      </c>
      <c r="G5" s="20" t="s">
        <v>4</v>
      </c>
      <c r="H5" s="20" t="s">
        <v>5</v>
      </c>
      <c r="I5" s="20" t="s">
        <v>6</v>
      </c>
      <c r="K5" s="16"/>
      <c r="L5" s="16"/>
      <c r="M5" s="16"/>
      <c r="N5" s="16"/>
      <c r="O5" s="16"/>
    </row>
    <row r="6" spans="1:15" ht="15.5" x14ac:dyDescent="0.35">
      <c r="A6" s="10">
        <v>2020</v>
      </c>
      <c r="B6" s="25">
        <v>141</v>
      </c>
      <c r="C6" s="26">
        <v>108.4023</v>
      </c>
      <c r="D6" s="27">
        <v>15.6417</v>
      </c>
      <c r="E6" s="8">
        <f>B6+C6+H6-D6</f>
        <v>235.2756</v>
      </c>
      <c r="F6" s="9">
        <f t="shared" ref="F6:F8" si="0">B6/E6</f>
        <v>0.59929716468686089</v>
      </c>
      <c r="G6" s="5">
        <f t="shared" ref="G6:G8" si="1">E6/I6*1000000</f>
        <v>22.72438479879445</v>
      </c>
      <c r="H6" s="6">
        <v>1.5149999999999999</v>
      </c>
      <c r="I6" s="145">
        <v>10353442</v>
      </c>
    </row>
    <row r="7" spans="1:15" ht="15.5" x14ac:dyDescent="0.35">
      <c r="A7" s="10">
        <v>2021</v>
      </c>
      <c r="B7" s="25">
        <v>135.82</v>
      </c>
      <c r="C7" s="26">
        <v>114.5025</v>
      </c>
      <c r="D7" s="27">
        <v>16.354199999999999</v>
      </c>
      <c r="E7" s="8">
        <f>B7+C7+H7-D7</f>
        <v>235.52029999999999</v>
      </c>
      <c r="F7" s="9">
        <f t="shared" si="0"/>
        <v>0.57668065130691493</v>
      </c>
      <c r="G7" s="5">
        <f t="shared" si="1"/>
        <v>22.611807309666393</v>
      </c>
      <c r="H7" s="6">
        <v>1.552</v>
      </c>
      <c r="I7" s="145">
        <v>10415810.5</v>
      </c>
    </row>
    <row r="8" spans="1:15" ht="15.5" x14ac:dyDescent="0.35">
      <c r="A8" s="10">
        <v>2022</v>
      </c>
      <c r="B8" s="25">
        <v>135.24</v>
      </c>
      <c r="C8" s="26">
        <v>122.2667</v>
      </c>
      <c r="D8" s="27">
        <v>16.6571</v>
      </c>
      <c r="E8" s="8">
        <f>B8+C8+H8-D8</f>
        <v>242.3646</v>
      </c>
      <c r="F8" s="9">
        <f t="shared" si="0"/>
        <v>0.55800228251155493</v>
      </c>
      <c r="G8" s="5">
        <f t="shared" si="1"/>
        <v>23.111086445513521</v>
      </c>
      <c r="H8" s="6">
        <v>1.5149999999999999</v>
      </c>
      <c r="I8" s="145">
        <v>10486941</v>
      </c>
    </row>
    <row r="9" spans="1:15" ht="15.5" x14ac:dyDescent="0.35">
      <c r="A9" s="10">
        <v>2023</v>
      </c>
      <c r="B9" s="25">
        <v>138.16999999999999</v>
      </c>
      <c r="C9" s="26">
        <v>116.2816</v>
      </c>
      <c r="D9" s="27">
        <v>16.146599999999999</v>
      </c>
      <c r="E9" s="8">
        <f>B9+C9+H9-D9</f>
        <v>239.77599999999998</v>
      </c>
      <c r="F9" s="9">
        <f>B9/E9</f>
        <v>0.57624616308554655</v>
      </c>
      <c r="G9" s="5">
        <f>E9/I9*1000000</f>
        <v>22.756418880170575</v>
      </c>
      <c r="H9" s="6">
        <v>1.4710000000000001</v>
      </c>
      <c r="I9" s="145">
        <v>10536631.5</v>
      </c>
    </row>
    <row r="10" spans="1:15" ht="15.5" x14ac:dyDescent="0.35">
      <c r="A10" s="10">
        <v>2024</v>
      </c>
      <c r="B10" s="25">
        <v>139.52000000000001</v>
      </c>
      <c r="C10" s="26">
        <v>118.5518</v>
      </c>
      <c r="D10" s="27">
        <v>13.8294</v>
      </c>
      <c r="E10" s="8">
        <f>B10+C10+H10-D10</f>
        <v>245.6874</v>
      </c>
      <c r="F10" s="9">
        <f>B10/E10</f>
        <v>0.56787608969772163</v>
      </c>
      <c r="G10" s="5">
        <f>E10/I10*1000000</f>
        <v>23.244482097117437</v>
      </c>
      <c r="H10" s="6">
        <v>1.4450000000000001</v>
      </c>
      <c r="I10" s="145">
        <v>10569708.5</v>
      </c>
    </row>
    <row r="11" spans="1:15" ht="16" thickBot="1" x14ac:dyDescent="0.35">
      <c r="A11" s="19" t="s">
        <v>155</v>
      </c>
      <c r="B11" s="17">
        <f>SUM(B10-B9)/B9</f>
        <v>9.7705724831730692E-3</v>
      </c>
      <c r="C11" s="17">
        <f t="shared" ref="C11:I11" si="2">SUM(C10-C9)/C9</f>
        <v>1.9523295173097057E-2</v>
      </c>
      <c r="D11" s="17">
        <f t="shared" si="2"/>
        <v>-0.14351008881126676</v>
      </c>
      <c r="E11" s="17">
        <f t="shared" si="2"/>
        <v>2.4653843587348255E-2</v>
      </c>
      <c r="F11" s="17">
        <f t="shared" si="2"/>
        <v>-1.4525169838887653E-2</v>
      </c>
      <c r="G11" s="17">
        <f t="shared" si="2"/>
        <v>2.144727689874569E-2</v>
      </c>
      <c r="H11" s="17">
        <f t="shared" si="2"/>
        <v>-1.7675050985724011E-2</v>
      </c>
      <c r="I11" s="17">
        <f t="shared" si="2"/>
        <v>3.1392385697459383E-3</v>
      </c>
    </row>
    <row r="12" spans="1:15" ht="15.5" x14ac:dyDescent="0.35">
      <c r="A12" s="41" t="s">
        <v>127</v>
      </c>
      <c r="B12" s="42">
        <v>34.51</v>
      </c>
      <c r="C12" s="42">
        <v>28.960799999999999</v>
      </c>
      <c r="D12" s="42">
        <v>3.387</v>
      </c>
      <c r="E12" s="42">
        <f>B12+C12+H12-D12</f>
        <v>60.445049999999995</v>
      </c>
      <c r="F12" s="43">
        <f>B12/E12</f>
        <v>0.57093178018712865</v>
      </c>
      <c r="G12" s="42">
        <f>E12/I12*1000000</f>
        <v>5.7300930740016094</v>
      </c>
      <c r="H12" s="44">
        <f>H10/4</f>
        <v>0.36125000000000002</v>
      </c>
      <c r="I12" s="147">
        <v>10548703</v>
      </c>
    </row>
    <row r="13" spans="1:15" ht="15.5" x14ac:dyDescent="0.35">
      <c r="A13" s="41" t="s">
        <v>156</v>
      </c>
      <c r="B13" s="42">
        <v>29.7</v>
      </c>
      <c r="C13" s="42">
        <v>29.058700000000002</v>
      </c>
      <c r="D13" s="42">
        <v>3.5947</v>
      </c>
      <c r="E13" s="42">
        <f>B13+C13+H13-D13</f>
        <v>55.52525</v>
      </c>
      <c r="F13" s="43">
        <f>B13/E13</f>
        <v>0.53489178346788169</v>
      </c>
      <c r="G13" s="42">
        <f>E13/I13*1000000</f>
        <v>5.2442382585788359</v>
      </c>
      <c r="H13" s="44">
        <f>H10/4</f>
        <v>0.36125000000000002</v>
      </c>
      <c r="I13" s="148">
        <v>10587858</v>
      </c>
    </row>
    <row r="14" spans="1:15" ht="16" thickBot="1" x14ac:dyDescent="0.35">
      <c r="A14" s="45" t="s">
        <v>157</v>
      </c>
      <c r="B14" s="46">
        <f>SUM(B13-B12)/B12</f>
        <v>-0.13937988988698924</v>
      </c>
      <c r="C14" s="46">
        <f t="shared" ref="C14:F14" si="3">SUM(C13-C12)/C12</f>
        <v>3.3804314797934716E-3</v>
      </c>
      <c r="D14" s="46">
        <f t="shared" si="3"/>
        <v>6.1322704458222611E-2</v>
      </c>
      <c r="E14" s="46">
        <f t="shared" si="3"/>
        <v>-8.1392934574460535E-2</v>
      </c>
      <c r="F14" s="46">
        <f t="shared" si="3"/>
        <v>-6.3124874056642091E-2</v>
      </c>
      <c r="G14" s="46">
        <f>SUM(G13-G12)/G12</f>
        <v>-8.4790039035697012E-2</v>
      </c>
      <c r="H14" s="47">
        <f>SUM(H13-H12)/H12</f>
        <v>0</v>
      </c>
      <c r="I14" s="46">
        <f>SUM(I13-I12)/I12</f>
        <v>3.7118307340722363E-3</v>
      </c>
    </row>
    <row r="15" spans="1:15" ht="15.5" x14ac:dyDescent="0.35">
      <c r="A15" s="48" t="s">
        <v>130</v>
      </c>
      <c r="B15" s="49">
        <v>67.040000000000006</v>
      </c>
      <c r="C15" s="50">
        <v>59.033099999999997</v>
      </c>
      <c r="D15" s="50">
        <v>6.8048000000000002</v>
      </c>
      <c r="E15" s="51">
        <f>B15+C15+H15-D15</f>
        <v>119.99080000000001</v>
      </c>
      <c r="F15" s="52">
        <f>B15/E15</f>
        <v>0.5587095010617481</v>
      </c>
      <c r="G15" s="49">
        <f>E15/I15*1000000</f>
        <v>11.371705293309192</v>
      </c>
      <c r="H15" s="53">
        <f>H10/2</f>
        <v>0.72250000000000003</v>
      </c>
      <c r="I15" s="149">
        <v>10551698</v>
      </c>
    </row>
    <row r="16" spans="1:15" ht="15.5" x14ac:dyDescent="0.35">
      <c r="A16" s="48" t="s">
        <v>158</v>
      </c>
      <c r="B16" s="50">
        <v>59.4</v>
      </c>
      <c r="C16" s="54">
        <v>58.667900000000003</v>
      </c>
      <c r="D16" s="50">
        <v>6.8658000000000001</v>
      </c>
      <c r="E16" s="51">
        <f>B16+C16+H16-D16</f>
        <v>111.9246</v>
      </c>
      <c r="F16" s="52">
        <f>B16/E16</f>
        <v>0.53071442739129737</v>
      </c>
      <c r="G16" s="55">
        <f>E16/I16*1000000</f>
        <v>10.568542899372666</v>
      </c>
      <c r="H16" s="56">
        <f>H15</f>
        <v>0.72250000000000003</v>
      </c>
      <c r="I16" s="150">
        <v>10590353</v>
      </c>
    </row>
    <row r="17" spans="1:9" ht="18.75" customHeight="1" thickBot="1" x14ac:dyDescent="0.35">
      <c r="A17" s="57" t="s">
        <v>159</v>
      </c>
      <c r="B17" s="58">
        <f>SUM(B16-B15)/B15</f>
        <v>-0.1139618138424822</v>
      </c>
      <c r="C17" s="58">
        <f t="shared" ref="C17:F17" si="4">SUM(C16-C15)/C15</f>
        <v>-6.1863598557418539E-3</v>
      </c>
      <c r="D17" s="58">
        <f t="shared" si="4"/>
        <v>8.9642605219844729E-3</v>
      </c>
      <c r="E17" s="58">
        <f t="shared" si="4"/>
        <v>-6.7223487134013674E-2</v>
      </c>
      <c r="F17" s="58">
        <f t="shared" si="4"/>
        <v>-5.0106671923871117E-2</v>
      </c>
      <c r="G17" s="58">
        <f>SUM(G16-G15)/G15</f>
        <v>-7.0628140038863446E-2</v>
      </c>
      <c r="H17" s="59">
        <f>SUM(H16-H15)/H15</f>
        <v>0</v>
      </c>
      <c r="I17" s="151">
        <f>SUM(I16-I15)/I15</f>
        <v>3.6633914276166736E-3</v>
      </c>
    </row>
    <row r="18" spans="1:9" ht="15.5" x14ac:dyDescent="0.35">
      <c r="A18" s="60" t="s">
        <v>132</v>
      </c>
      <c r="B18" s="61"/>
      <c r="C18" s="62"/>
      <c r="D18" s="62"/>
      <c r="E18" s="63"/>
      <c r="F18" s="64"/>
      <c r="G18" s="65"/>
      <c r="H18" s="66"/>
      <c r="I18" s="152"/>
    </row>
    <row r="19" spans="1:9" ht="15.5" x14ac:dyDescent="0.35">
      <c r="A19" s="60" t="s">
        <v>160</v>
      </c>
      <c r="B19" s="67"/>
      <c r="C19" s="68"/>
      <c r="D19" s="62"/>
      <c r="E19" s="63"/>
      <c r="F19" s="64"/>
      <c r="G19" s="65"/>
      <c r="H19" s="66"/>
      <c r="I19" s="153"/>
    </row>
    <row r="20" spans="1:9" ht="18.75" customHeight="1" thickBot="1" x14ac:dyDescent="0.35">
      <c r="A20" s="69" t="s">
        <v>161</v>
      </c>
      <c r="B20" s="70"/>
      <c r="C20" s="70"/>
      <c r="D20" s="70"/>
      <c r="E20" s="70"/>
      <c r="F20" s="70"/>
      <c r="G20" s="70"/>
      <c r="H20" s="71"/>
      <c r="I20" s="154"/>
    </row>
    <row r="21" spans="1:9" ht="15.5" x14ac:dyDescent="0.35">
      <c r="A21" s="72" t="s">
        <v>134</v>
      </c>
      <c r="B21" s="73"/>
      <c r="C21" s="73"/>
      <c r="D21" s="74"/>
      <c r="E21" s="73"/>
      <c r="F21" s="75"/>
      <c r="G21" s="73"/>
      <c r="H21" s="76"/>
      <c r="I21" s="155"/>
    </row>
    <row r="22" spans="1:9" ht="15.5" x14ac:dyDescent="0.35">
      <c r="A22" s="77" t="s">
        <v>162</v>
      </c>
      <c r="B22" s="78"/>
      <c r="C22" s="78"/>
      <c r="D22" s="79"/>
      <c r="E22" s="73"/>
      <c r="F22" s="75"/>
      <c r="G22" s="73"/>
      <c r="H22" s="76"/>
      <c r="I22" s="156"/>
    </row>
    <row r="23" spans="1:9" ht="16" thickBot="1" x14ac:dyDescent="0.4">
      <c r="A23" s="80" t="s">
        <v>163</v>
      </c>
      <c r="B23" s="143"/>
      <c r="C23" s="143"/>
      <c r="D23" s="143"/>
      <c r="E23" s="143"/>
      <c r="F23" s="143"/>
      <c r="G23" s="143"/>
      <c r="H23" s="144"/>
      <c r="I23" s="157"/>
    </row>
    <row r="24" spans="1:9" ht="14.5" x14ac:dyDescent="0.3">
      <c r="A24" s="137" t="s">
        <v>7</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A5D71401-AAB8-409B-AE25-BC0A6722E318}">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F95615FD-9685-4169-A7FE-A3A7404D60AB}">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DA291B89-C701-4C8D-B66C-A2861E555930}">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A4B781A6-5E59-46B2-9DB5-914F5527306A}">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0864D606-65DF-420E-8A1D-468F6BE59E29}">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4" zoomScaleNormal="100" workbookViewId="0">
      <selection activeCell="S17" sqref="S17"/>
    </sheetView>
  </sheetViews>
  <sheetFormatPr defaultColWidth="8.33203125" defaultRowHeight="14" x14ac:dyDescent="0.3"/>
  <cols>
    <col min="1" max="1" width="24" style="116" customWidth="1"/>
    <col min="2" max="2" width="12.58203125" style="98" customWidth="1"/>
    <col min="3" max="3" width="12.58203125" style="99" customWidth="1"/>
    <col min="4" max="4" width="12.83203125" style="98" customWidth="1"/>
    <col min="5" max="5" width="12.58203125" style="98" customWidth="1"/>
    <col min="6" max="6" width="12.33203125" style="98" customWidth="1"/>
    <col min="7" max="7" width="12.58203125" style="98" customWidth="1"/>
    <col min="8" max="8" width="12.58203125" style="99" customWidth="1"/>
    <col min="9" max="9" width="15.75" style="99" customWidth="1"/>
    <col min="10" max="16384" width="8.33203125" style="99"/>
  </cols>
  <sheetData>
    <row r="1" spans="1:8" ht="16.5" x14ac:dyDescent="0.35">
      <c r="A1" s="162" t="s">
        <v>146</v>
      </c>
    </row>
    <row r="2" spans="1:8" x14ac:dyDescent="0.3">
      <c r="A2" s="100"/>
    </row>
    <row r="3" spans="1:8" s="102" customFormat="1" ht="15.5" x14ac:dyDescent="0.35">
      <c r="A3" s="101" t="s">
        <v>14</v>
      </c>
      <c r="B3" s="101" t="s">
        <v>10</v>
      </c>
      <c r="C3" s="101" t="s">
        <v>25</v>
      </c>
      <c r="D3" s="101" t="s">
        <v>13</v>
      </c>
      <c r="E3" s="101" t="s">
        <v>11</v>
      </c>
      <c r="F3" s="101" t="s">
        <v>27</v>
      </c>
      <c r="G3" s="101" t="s">
        <v>12</v>
      </c>
    </row>
    <row r="4" spans="1:8" s="102" customFormat="1" ht="15.5" x14ac:dyDescent="0.35">
      <c r="A4" s="103">
        <v>2023</v>
      </c>
      <c r="B4" s="103"/>
      <c r="C4" s="103"/>
      <c r="D4" s="103"/>
      <c r="E4" s="103"/>
      <c r="F4" s="103"/>
      <c r="G4" s="103"/>
    </row>
    <row r="5" spans="1:8" s="102" customFormat="1" ht="15.5" x14ac:dyDescent="0.35">
      <c r="A5" s="104" t="s">
        <v>18</v>
      </c>
      <c r="B5" s="105">
        <v>8468</v>
      </c>
      <c r="C5" s="105">
        <v>1575</v>
      </c>
      <c r="D5" s="105">
        <v>1814</v>
      </c>
      <c r="E5" s="105">
        <v>2099</v>
      </c>
      <c r="F5" s="105">
        <v>1900</v>
      </c>
      <c r="G5" s="105">
        <v>1080</v>
      </c>
    </row>
    <row r="6" spans="1:8" s="102" customFormat="1" ht="15.5" x14ac:dyDescent="0.35">
      <c r="A6" s="104" t="s">
        <v>19</v>
      </c>
      <c r="B6" s="105">
        <v>90078.571428571435</v>
      </c>
      <c r="C6" s="105">
        <v>29211.428571428572</v>
      </c>
      <c r="D6" s="105">
        <v>9082.8571428571431</v>
      </c>
      <c r="E6" s="105">
        <v>13418.571428571429</v>
      </c>
      <c r="F6" s="105">
        <v>11691.428571428572</v>
      </c>
      <c r="G6" s="105">
        <v>26674.285714285714</v>
      </c>
    </row>
    <row r="7" spans="1:8" s="102" customFormat="1" ht="15.5" x14ac:dyDescent="0.35">
      <c r="A7" s="104" t="s">
        <v>23</v>
      </c>
      <c r="B7" s="105">
        <v>8464.1999999999989</v>
      </c>
      <c r="C7" s="105">
        <v>111</v>
      </c>
      <c r="D7" s="105">
        <v>1740.6</v>
      </c>
      <c r="E7" s="105">
        <v>234</v>
      </c>
      <c r="F7" s="105">
        <v>2799.6</v>
      </c>
      <c r="G7" s="105">
        <v>3579</v>
      </c>
    </row>
    <row r="8" spans="1:8" s="102" customFormat="1" ht="15.5" x14ac:dyDescent="0.35">
      <c r="A8" s="104" t="s">
        <v>20</v>
      </c>
      <c r="B8" s="105">
        <v>9270.8571428571449</v>
      </c>
      <c r="C8" s="105">
        <v>2969.1428571428573</v>
      </c>
      <c r="D8" s="105">
        <v>1177.1428571428573</v>
      </c>
      <c r="E8" s="105">
        <v>114.28571428571431</v>
      </c>
      <c r="F8" s="105">
        <v>1058.2857142857144</v>
      </c>
      <c r="G8" s="105">
        <v>3952.0000000000005</v>
      </c>
    </row>
    <row r="9" spans="1:8" s="102" customFormat="1" ht="15.5" x14ac:dyDescent="0.35">
      <c r="A9" s="106" t="s">
        <v>144</v>
      </c>
      <c r="B9" s="103"/>
      <c r="C9" s="103"/>
      <c r="D9" s="103"/>
      <c r="E9" s="103"/>
      <c r="F9" s="103"/>
      <c r="G9" s="103"/>
    </row>
    <row r="10" spans="1:8" ht="15.5" x14ac:dyDescent="0.35">
      <c r="A10" s="107" t="s">
        <v>18</v>
      </c>
      <c r="B10" s="108">
        <v>7379</v>
      </c>
      <c r="C10" s="108">
        <v>1600</v>
      </c>
      <c r="D10" s="108">
        <v>1121</v>
      </c>
      <c r="E10" s="108">
        <v>2027</v>
      </c>
      <c r="F10" s="108">
        <v>1286</v>
      </c>
      <c r="G10" s="108">
        <v>1345</v>
      </c>
      <c r="H10" s="109"/>
    </row>
    <row r="11" spans="1:8" ht="15.5" x14ac:dyDescent="0.35">
      <c r="A11" s="107" t="s">
        <v>19</v>
      </c>
      <c r="B11" s="108">
        <v>93751.42857142858</v>
      </c>
      <c r="C11" s="108">
        <v>27514.285714285714</v>
      </c>
      <c r="D11" s="108">
        <v>12684.285714285714</v>
      </c>
      <c r="E11" s="108">
        <v>13695.714285714286</v>
      </c>
      <c r="F11" s="108">
        <v>9374.2857142857138</v>
      </c>
      <c r="G11" s="108">
        <v>30482.857142857145</v>
      </c>
      <c r="H11" s="109"/>
    </row>
    <row r="12" spans="1:8" ht="15.5" x14ac:dyDescent="0.35">
      <c r="A12" s="107" t="s">
        <v>23</v>
      </c>
      <c r="B12" s="108">
        <v>8500.1999999999989</v>
      </c>
      <c r="C12" s="108">
        <v>70.2</v>
      </c>
      <c r="D12" s="108">
        <v>1901.3999999999999</v>
      </c>
      <c r="E12" s="108">
        <v>150</v>
      </c>
      <c r="F12" s="108">
        <v>2655</v>
      </c>
      <c r="G12" s="108">
        <v>3723.6</v>
      </c>
      <c r="H12" s="109"/>
    </row>
    <row r="13" spans="1:8" ht="15.5" x14ac:dyDescent="0.35">
      <c r="A13" s="107" t="s">
        <v>20</v>
      </c>
      <c r="B13" s="108">
        <v>8921.1428571428587</v>
      </c>
      <c r="C13" s="108">
        <v>2674.2857142857147</v>
      </c>
      <c r="D13" s="108">
        <v>958.857142857143</v>
      </c>
      <c r="E13" s="108">
        <v>146.28571428571431</v>
      </c>
      <c r="F13" s="108">
        <v>1091.4285714285716</v>
      </c>
      <c r="G13" s="108">
        <v>4050.2857142857147</v>
      </c>
      <c r="H13" s="109"/>
    </row>
    <row r="14" spans="1:8" s="112" customFormat="1" ht="15.5" x14ac:dyDescent="0.35">
      <c r="A14" s="110" t="s">
        <v>39</v>
      </c>
      <c r="B14" s="111">
        <f>SUM(B5:B8)</f>
        <v>116281.62857142858</v>
      </c>
      <c r="C14" s="111">
        <f>SUM(C5:C8)</f>
        <v>33866.571428571428</v>
      </c>
      <c r="D14" s="111">
        <f>SUM(D5:D8)</f>
        <v>13814.6</v>
      </c>
      <c r="E14" s="111">
        <f>SUM(E5:E8)</f>
        <v>15865.857142857143</v>
      </c>
      <c r="F14" s="111">
        <f>SUM(F5:F8)</f>
        <v>17449.314285714285</v>
      </c>
      <c r="G14" s="111">
        <f>SUM(B14-C14-D14-E14-F14)</f>
        <v>35285.28571428571</v>
      </c>
      <c r="H14" s="109"/>
    </row>
    <row r="15" spans="1:8" s="112" customFormat="1" ht="15.5" x14ac:dyDescent="0.35">
      <c r="A15" s="110" t="s">
        <v>145</v>
      </c>
      <c r="B15" s="111">
        <f>SUM(B10:B13)</f>
        <v>118551.77142857143</v>
      </c>
      <c r="C15" s="111">
        <f>SUM(C10:C13)</f>
        <v>31858.771428571428</v>
      </c>
      <c r="D15" s="111">
        <f>SUM(D10:D13)</f>
        <v>16665.542857142857</v>
      </c>
      <c r="E15" s="111">
        <f>SUM(E10:E13)</f>
        <v>16019</v>
      </c>
      <c r="F15" s="111">
        <f>SUM(F10:F13)</f>
        <v>14406.714285714286</v>
      </c>
      <c r="G15" s="111">
        <f>SUM(B15-C15-D15-E15-F15)</f>
        <v>39601.742857142846</v>
      </c>
      <c r="H15" s="109"/>
    </row>
    <row r="16" spans="1:8" ht="18" customHeight="1" x14ac:dyDescent="0.3">
      <c r="A16" s="122" t="s">
        <v>15</v>
      </c>
      <c r="B16" s="121">
        <f>SUM(B15-B14)/B14</f>
        <v>1.952279895829262E-2</v>
      </c>
      <c r="C16" s="121">
        <f t="shared" ref="C16:G16" si="0">SUM(C15-C14)/C14</f>
        <v>-5.9285599790775544E-2</v>
      </c>
      <c r="D16" s="121">
        <f t="shared" si="0"/>
        <v>0.20637172680662894</v>
      </c>
      <c r="E16" s="121">
        <f t="shared" si="0"/>
        <v>9.6523532112982782E-3</v>
      </c>
      <c r="F16" s="121">
        <f t="shared" si="0"/>
        <v>-0.17436788346983748</v>
      </c>
      <c r="G16" s="121">
        <f t="shared" si="0"/>
        <v>0.12233023073154717</v>
      </c>
    </row>
    <row r="17" spans="1:8" ht="16.5" customHeight="1" x14ac:dyDescent="0.3">
      <c r="A17" s="114"/>
      <c r="B17" s="115"/>
      <c r="C17" s="115"/>
      <c r="D17" s="115"/>
      <c r="E17" s="115"/>
      <c r="F17" s="115"/>
      <c r="G17" s="115"/>
      <c r="H17" s="115"/>
    </row>
    <row r="18" spans="1:8" ht="15" customHeight="1" x14ac:dyDescent="0.3"/>
    <row r="19" spans="1:8" ht="16.5" x14ac:dyDescent="0.35">
      <c r="A19" s="162" t="s">
        <v>147</v>
      </c>
    </row>
    <row r="20" spans="1:8" x14ac:dyDescent="0.3">
      <c r="A20" s="100"/>
    </row>
    <row r="21" spans="1:8" ht="15.5" x14ac:dyDescent="0.35">
      <c r="A21" s="101" t="s">
        <v>14</v>
      </c>
      <c r="B21" s="101" t="s">
        <v>10</v>
      </c>
      <c r="C21" s="101" t="s">
        <v>17</v>
      </c>
      <c r="D21" s="101" t="s">
        <v>28</v>
      </c>
      <c r="E21" s="101" t="s">
        <v>24</v>
      </c>
      <c r="F21" s="101" t="s">
        <v>13</v>
      </c>
      <c r="G21" s="101" t="s">
        <v>12</v>
      </c>
    </row>
    <row r="22" spans="1:8" ht="15.5" x14ac:dyDescent="0.35">
      <c r="A22" s="103">
        <v>2023</v>
      </c>
      <c r="B22" s="103"/>
      <c r="C22" s="103"/>
      <c r="D22" s="103"/>
      <c r="E22" s="103"/>
      <c r="F22" s="103"/>
      <c r="G22" s="103"/>
    </row>
    <row r="23" spans="1:8" ht="15.5" x14ac:dyDescent="0.35">
      <c r="A23" s="117" t="s">
        <v>18</v>
      </c>
      <c r="B23" s="118">
        <v>48</v>
      </c>
      <c r="C23" s="118">
        <v>0</v>
      </c>
      <c r="D23" s="118">
        <v>0</v>
      </c>
      <c r="E23" s="118">
        <v>26</v>
      </c>
      <c r="F23" s="118">
        <v>20</v>
      </c>
      <c r="G23" s="118">
        <v>2</v>
      </c>
    </row>
    <row r="24" spans="1:8" ht="15.5" x14ac:dyDescent="0.35">
      <c r="A24" s="117" t="s">
        <v>19</v>
      </c>
      <c r="B24" s="118">
        <v>2154.2857142857142</v>
      </c>
      <c r="C24" s="118">
        <v>0</v>
      </c>
      <c r="D24" s="118">
        <v>1.4285714285714286</v>
      </c>
      <c r="E24" s="118">
        <v>511.42857142857144</v>
      </c>
      <c r="F24" s="118">
        <v>600</v>
      </c>
      <c r="G24" s="118">
        <v>1041.4285714285716</v>
      </c>
    </row>
    <row r="25" spans="1:8" ht="15.5" x14ac:dyDescent="0.35">
      <c r="A25" s="117" t="s">
        <v>23</v>
      </c>
      <c r="B25" s="118">
        <v>784.28571428571433</v>
      </c>
      <c r="C25" s="118">
        <v>127.92857142857144</v>
      </c>
      <c r="D25" s="118">
        <v>19.285714285714288</v>
      </c>
      <c r="E25" s="118">
        <v>115.50000000000001</v>
      </c>
      <c r="F25" s="118">
        <v>109.92857142857143</v>
      </c>
      <c r="G25" s="118">
        <v>411.64285714285717</v>
      </c>
    </row>
    <row r="26" spans="1:8" ht="15.5" x14ac:dyDescent="0.35">
      <c r="A26" s="117" t="s">
        <v>20</v>
      </c>
      <c r="B26" s="118">
        <v>13159.999999999965</v>
      </c>
      <c r="C26" s="118">
        <v>2751.9999999999927</v>
      </c>
      <c r="D26" s="118">
        <v>2399.9999999999936</v>
      </c>
      <c r="E26" s="118">
        <v>890.28571428571195</v>
      </c>
      <c r="F26" s="118">
        <v>1241.1428571428539</v>
      </c>
      <c r="G26" s="118">
        <v>5876.571428571413</v>
      </c>
    </row>
    <row r="27" spans="1:8" ht="15.5" x14ac:dyDescent="0.35">
      <c r="A27" s="106" t="s">
        <v>144</v>
      </c>
      <c r="B27" s="103"/>
      <c r="C27" s="103"/>
      <c r="D27" s="103"/>
      <c r="E27" s="103"/>
      <c r="F27" s="103"/>
      <c r="G27" s="103"/>
    </row>
    <row r="28" spans="1:8" ht="15.5" x14ac:dyDescent="0.35">
      <c r="A28" s="119" t="s">
        <v>18</v>
      </c>
      <c r="B28" s="120">
        <v>66</v>
      </c>
      <c r="C28" s="120">
        <v>0</v>
      </c>
      <c r="D28" s="120">
        <v>0</v>
      </c>
      <c r="E28" s="120">
        <v>18</v>
      </c>
      <c r="F28" s="120">
        <v>3</v>
      </c>
      <c r="G28" s="123">
        <v>45</v>
      </c>
    </row>
    <row r="29" spans="1:8" ht="15.5" x14ac:dyDescent="0.35">
      <c r="A29" s="119" t="s">
        <v>19</v>
      </c>
      <c r="B29" s="120">
        <v>2122.8571428571431</v>
      </c>
      <c r="C29" s="120">
        <v>0</v>
      </c>
      <c r="D29" s="120">
        <v>7.1428571428571432</v>
      </c>
      <c r="E29" s="120">
        <v>608.57142857142856</v>
      </c>
      <c r="F29" s="120">
        <v>515.71428571428578</v>
      </c>
      <c r="G29" s="123">
        <v>991.42857142857144</v>
      </c>
    </row>
    <row r="30" spans="1:8" ht="15.5" x14ac:dyDescent="0.35">
      <c r="A30" s="119" t="s">
        <v>23</v>
      </c>
      <c r="B30" s="120">
        <v>742.28571428571433</v>
      </c>
      <c r="C30" s="120">
        <v>155.78571428571431</v>
      </c>
      <c r="D30" s="120">
        <v>21.428571428571431</v>
      </c>
      <c r="E30" s="120">
        <v>127.07142857142858</v>
      </c>
      <c r="F30" s="120">
        <v>60.428571428571431</v>
      </c>
      <c r="G30" s="123">
        <v>377.57142857142861</v>
      </c>
    </row>
    <row r="31" spans="1:8" ht="15.5" x14ac:dyDescent="0.35">
      <c r="A31" s="119" t="s">
        <v>20</v>
      </c>
      <c r="B31" s="120">
        <v>10898.285714285686</v>
      </c>
      <c r="C31" s="120">
        <v>2676.5714285714216</v>
      </c>
      <c r="D31" s="120">
        <v>2275.4285714285656</v>
      </c>
      <c r="E31" s="120">
        <v>813.71428571428362</v>
      </c>
      <c r="F31" s="120">
        <v>1069.7142857142831</v>
      </c>
      <c r="G31" s="123">
        <v>4062.8571428571322</v>
      </c>
    </row>
    <row r="32" spans="1:8" ht="15.5" x14ac:dyDescent="0.35">
      <c r="A32" s="110" t="s">
        <v>39</v>
      </c>
      <c r="B32" s="111">
        <f>SUM(B23:B26)</f>
        <v>16146.571428571395</v>
      </c>
      <c r="C32" s="111">
        <f>SUM(C23:C26)</f>
        <v>2879.9285714285643</v>
      </c>
      <c r="D32" s="111">
        <f>SUM(D23:D26)</f>
        <v>2420.7142857142794</v>
      </c>
      <c r="E32" s="111">
        <f>SUM(E23:E26)</f>
        <v>1543.2142857142835</v>
      </c>
      <c r="F32" s="111">
        <f>SUM(F23:F26)</f>
        <v>1971.0714285714253</v>
      </c>
      <c r="G32" s="111">
        <f>SUM(B32-C32-D32-E32-F32)</f>
        <v>7331.6428571428423</v>
      </c>
    </row>
    <row r="33" spans="1:7" ht="15.5" x14ac:dyDescent="0.35">
      <c r="A33" s="110" t="s">
        <v>145</v>
      </c>
      <c r="B33" s="111">
        <f>SUM(B28:B31)</f>
        <v>13829.428571428543</v>
      </c>
      <c r="C33" s="111">
        <f>SUM(C28:C31)</f>
        <v>2832.3571428571358</v>
      </c>
      <c r="D33" s="111">
        <f>SUM(D28:D31)</f>
        <v>2303.9999999999941</v>
      </c>
      <c r="E33" s="111">
        <f>SUM(E28:E31)</f>
        <v>1567.3571428571408</v>
      </c>
      <c r="F33" s="111">
        <f>SUM(F28:F31)</f>
        <v>1648.8571428571404</v>
      </c>
      <c r="G33" s="111">
        <f>SUM(B33-C33-D33-E33-F33)</f>
        <v>5476.8571428571313</v>
      </c>
    </row>
    <row r="34" spans="1:7" ht="20.5" customHeight="1" x14ac:dyDescent="0.3">
      <c r="A34" s="122" t="s">
        <v>15</v>
      </c>
      <c r="B34" s="113">
        <f>SUM(B33-B32)/B32</f>
        <v>-0.14350680374427119</v>
      </c>
      <c r="C34" s="113">
        <f t="shared" ref="C34" si="1">SUM(C33-C32)/C32</f>
        <v>-1.6518266822093799E-2</v>
      </c>
      <c r="D34" s="113">
        <f t="shared" ref="D34" si="2">SUM(D33-D32)/D32</f>
        <v>-4.8214812629094092E-2</v>
      </c>
      <c r="E34" s="113">
        <f t="shared" ref="E34:G34" si="3">SUM(E33-E32)/E32</f>
        <v>1.5644526729923777E-2</v>
      </c>
      <c r="F34" s="113">
        <f t="shared" si="3"/>
        <v>-0.16347164341366174</v>
      </c>
      <c r="G34" s="113">
        <f t="shared" si="3"/>
        <v>-0.25298364233313531</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07669F90-A104-4AA5-9AA1-DC9F1C3FFE4B}">
            <x14:iconSet iconSet="3Triangles">
              <x14:cfvo type="percent">
                <xm:f>0</xm:f>
              </x14:cfvo>
              <x14:cfvo type="num">
                <xm:f>0</xm:f>
              </x14:cfvo>
              <x14:cfvo type="num" gte="0">
                <xm:f>0</xm:f>
              </x14:cfvo>
            </x14:iconSet>
          </x14:cfRule>
          <xm:sqref>B17:H17 B16:G16</xm:sqref>
        </x14:conditionalFormatting>
        <x14:conditionalFormatting xmlns:xm="http://schemas.microsoft.com/office/excel/2006/main">
          <x14:cfRule type="iconSet" priority="1" id="{AA6F14C6-2B48-4BF3-B858-75D731A9CD12}">
            <x14:iconSet iconSet="3Triangles">
              <x14:cfvo type="percent">
                <xm:f>0</xm:f>
              </x14:cfvo>
              <x14:cfvo type="num">
                <xm:f>0</xm:f>
              </x14:cfvo>
              <x14:cfvo type="num" gte="0">
                <xm:f>0</xm:f>
              </x14:cfvo>
            </x14:iconSet>
          </x14:cfRule>
          <xm:sqref>B34:G34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3:F39"/>
  <sheetViews>
    <sheetView zoomScaleNormal="100" workbookViewId="0">
      <selection activeCell="E35" sqref="E35"/>
    </sheetView>
  </sheetViews>
  <sheetFormatPr defaultRowHeight="14" x14ac:dyDescent="0.3"/>
  <cols>
    <col min="1" max="1" width="22.33203125" customWidth="1"/>
  </cols>
  <sheetData>
    <row r="13" spans="1:6" ht="16.5" x14ac:dyDescent="0.35">
      <c r="A13" s="162" t="s">
        <v>148</v>
      </c>
    </row>
    <row r="14" spans="1:6" ht="14.5" x14ac:dyDescent="0.35">
      <c r="A14" s="2"/>
      <c r="B14" s="124"/>
      <c r="C14" s="124"/>
      <c r="D14" s="124"/>
      <c r="E14" s="124"/>
      <c r="F14" s="124"/>
    </row>
    <row r="15" spans="1:6" x14ac:dyDescent="0.3">
      <c r="A15" s="82" t="s">
        <v>124</v>
      </c>
      <c r="B15" s="83" t="s">
        <v>22</v>
      </c>
      <c r="C15" s="83" t="s">
        <v>16</v>
      </c>
      <c r="D15" s="83" t="s">
        <v>26</v>
      </c>
      <c r="E15" s="83" t="s">
        <v>38</v>
      </c>
      <c r="F15" s="83" t="s">
        <v>144</v>
      </c>
    </row>
    <row r="16" spans="1:6" x14ac:dyDescent="0.3">
      <c r="A16" s="84" t="s">
        <v>18</v>
      </c>
      <c r="B16" s="125">
        <v>9271</v>
      </c>
      <c r="C16" s="125">
        <v>7995</v>
      </c>
      <c r="D16" s="125">
        <v>9017</v>
      </c>
      <c r="E16" s="125">
        <v>8468</v>
      </c>
      <c r="F16" s="125">
        <v>7379</v>
      </c>
    </row>
    <row r="17" spans="1:6" x14ac:dyDescent="0.3">
      <c r="A17" s="84" t="s">
        <v>19</v>
      </c>
      <c r="B17" s="125">
        <v>96220</v>
      </c>
      <c r="C17" s="125">
        <v>83657.142857142855</v>
      </c>
      <c r="D17" s="125">
        <v>88658.571428571435</v>
      </c>
      <c r="E17" s="125">
        <v>90078.571428571435</v>
      </c>
      <c r="F17" s="125">
        <v>93751.42857142858</v>
      </c>
    </row>
    <row r="18" spans="1:6" x14ac:dyDescent="0.3">
      <c r="A18" s="84" t="s">
        <v>23</v>
      </c>
      <c r="B18" s="125">
        <v>10418.4</v>
      </c>
      <c r="C18" s="125">
        <v>9189</v>
      </c>
      <c r="D18" s="125">
        <v>9086.4</v>
      </c>
      <c r="E18" s="125">
        <v>8464.1999999999989</v>
      </c>
      <c r="F18" s="125">
        <v>8500.1999999999989</v>
      </c>
    </row>
    <row r="19" spans="1:6" x14ac:dyDescent="0.3">
      <c r="A19" s="84" t="s">
        <v>20</v>
      </c>
      <c r="B19" s="125">
        <v>9286.8571428571449</v>
      </c>
      <c r="C19" s="125">
        <v>7561.1428571428578</v>
      </c>
      <c r="D19" s="125">
        <v>7740.5714285714084</v>
      </c>
      <c r="E19" s="125">
        <v>9270.8571428571195</v>
      </c>
      <c r="F19" s="125">
        <v>8921.1428571428587</v>
      </c>
    </row>
    <row r="20" spans="1:6" x14ac:dyDescent="0.3">
      <c r="A20" s="85" t="s">
        <v>21</v>
      </c>
      <c r="B20" s="86">
        <f t="shared" ref="B20:F20" si="0">SUM(B16:B19)</f>
        <v>125196.25714285714</v>
      </c>
      <c r="C20" s="86">
        <f t="shared" si="0"/>
        <v>108402.28571428571</v>
      </c>
      <c r="D20" s="86">
        <f t="shared" si="0"/>
        <v>114502.54285714283</v>
      </c>
      <c r="E20" s="86">
        <f t="shared" si="0"/>
        <v>116281.62857142855</v>
      </c>
      <c r="F20" s="86">
        <f t="shared" si="0"/>
        <v>118551.77142857143</v>
      </c>
    </row>
    <row r="21" spans="1:6" x14ac:dyDescent="0.3">
      <c r="A21" s="124"/>
      <c r="B21" s="124"/>
      <c r="C21" s="124"/>
      <c r="D21" s="124"/>
      <c r="E21" s="124"/>
      <c r="F21" s="124"/>
    </row>
    <row r="22" spans="1:6" x14ac:dyDescent="0.3">
      <c r="A22" s="124"/>
      <c r="B22" s="124"/>
      <c r="C22" s="124"/>
      <c r="D22" s="124"/>
      <c r="E22" s="124"/>
      <c r="F22" s="124"/>
    </row>
    <row r="23" spans="1:6" ht="16.5" x14ac:dyDescent="0.35">
      <c r="A23" s="162" t="s">
        <v>149</v>
      </c>
      <c r="B23" s="124"/>
      <c r="C23" s="124"/>
      <c r="D23" s="124"/>
      <c r="E23" s="124"/>
      <c r="F23" s="124"/>
    </row>
    <row r="24" spans="1:6" ht="14.5" x14ac:dyDescent="0.35">
      <c r="A24" s="2"/>
      <c r="B24" s="124"/>
      <c r="C24" s="124"/>
      <c r="D24" s="124"/>
      <c r="E24" s="124"/>
      <c r="F24" s="124"/>
    </row>
    <row r="25" spans="1:6" x14ac:dyDescent="0.3">
      <c r="A25" s="82" t="s">
        <v>123</v>
      </c>
      <c r="B25" s="83" t="s">
        <v>22</v>
      </c>
      <c r="C25" s="83" t="s">
        <v>16</v>
      </c>
      <c r="D25" s="83" t="s">
        <v>26</v>
      </c>
      <c r="E25" s="83" t="s">
        <v>38</v>
      </c>
      <c r="F25" s="83" t="s">
        <v>144</v>
      </c>
    </row>
    <row r="26" spans="1:6" x14ac:dyDescent="0.3">
      <c r="A26" s="87" t="s">
        <v>18</v>
      </c>
      <c r="B26" s="126">
        <v>6175</v>
      </c>
      <c r="C26" s="126">
        <v>7616</v>
      </c>
      <c r="D26" s="126">
        <v>5605</v>
      </c>
      <c r="E26" s="126">
        <v>48</v>
      </c>
      <c r="F26" s="126">
        <v>66</v>
      </c>
    </row>
    <row r="27" spans="1:6" x14ac:dyDescent="0.3">
      <c r="A27" s="87" t="s">
        <v>19</v>
      </c>
      <c r="B27" s="126">
        <v>1381.4285714285716</v>
      </c>
      <c r="C27" s="126">
        <v>1564.2857142857142</v>
      </c>
      <c r="D27" s="126">
        <v>2277.1428571428573</v>
      </c>
      <c r="E27" s="126">
        <v>2154.2857142857142</v>
      </c>
      <c r="F27" s="126">
        <v>2122.8571428571431</v>
      </c>
    </row>
    <row r="28" spans="1:6" x14ac:dyDescent="0.3">
      <c r="A28" s="87" t="s">
        <v>23</v>
      </c>
      <c r="B28" s="126">
        <v>826.50000000000011</v>
      </c>
      <c r="C28" s="126">
        <v>902.57142857142867</v>
      </c>
      <c r="D28" s="126">
        <v>989.78571428571433</v>
      </c>
      <c r="E28" s="126">
        <v>784.28571428571433</v>
      </c>
      <c r="F28" s="126">
        <v>742.28571428571433</v>
      </c>
    </row>
    <row r="29" spans="1:6" x14ac:dyDescent="0.3">
      <c r="A29" s="87" t="s">
        <v>20</v>
      </c>
      <c r="B29" s="126">
        <v>6874.2857142856965</v>
      </c>
      <c r="C29" s="126">
        <v>5558.8571428571286</v>
      </c>
      <c r="D29" s="126">
        <v>7482.2857142856947</v>
      </c>
      <c r="E29" s="126">
        <v>13159.999999999965</v>
      </c>
      <c r="F29" s="126">
        <v>10898.285714285686</v>
      </c>
    </row>
    <row r="30" spans="1:6" x14ac:dyDescent="0.3">
      <c r="A30" s="88" t="s">
        <v>21</v>
      </c>
      <c r="B30" s="89">
        <f t="shared" ref="B30:F30" si="1">SUM(B26:B29)</f>
        <v>15257.214285714268</v>
      </c>
      <c r="C30" s="89">
        <f t="shared" si="1"/>
        <v>15641.714285714272</v>
      </c>
      <c r="D30" s="89">
        <f t="shared" si="1"/>
        <v>16354.214285714264</v>
      </c>
      <c r="E30" s="89">
        <f t="shared" si="1"/>
        <v>16146.571428571395</v>
      </c>
      <c r="F30" s="89">
        <f t="shared" si="1"/>
        <v>13829.428571428543</v>
      </c>
    </row>
    <row r="35" spans="1:1" x14ac:dyDescent="0.3">
      <c r="A35" s="81"/>
    </row>
    <row r="36" spans="1:1" x14ac:dyDescent="0.3">
      <c r="A36" s="81"/>
    </row>
    <row r="37" spans="1:1" x14ac:dyDescent="0.3">
      <c r="A37" s="81"/>
    </row>
    <row r="38" spans="1:1" x14ac:dyDescent="0.3">
      <c r="A38" s="81"/>
    </row>
    <row r="39" spans="1:1" x14ac:dyDescent="0.3">
      <c r="A39" s="81"/>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83C4-EB88-463F-A391-AB895107C1F0}">
  <dimension ref="A1:AA103"/>
  <sheetViews>
    <sheetView zoomScaleNormal="100" workbookViewId="0">
      <selection activeCell="R54" sqref="R54"/>
    </sheetView>
  </sheetViews>
  <sheetFormatPr defaultColWidth="8.58203125" defaultRowHeight="14" x14ac:dyDescent="0.3"/>
  <cols>
    <col min="1" max="1" width="15.75" style="139" customWidth="1"/>
    <col min="2" max="14" width="9.83203125" style="139" customWidth="1"/>
    <col min="15" max="15" width="12.25" style="139" customWidth="1"/>
    <col min="16" max="26" width="9.83203125" style="139" customWidth="1"/>
    <col min="27" max="27" width="13.83203125" style="139" customWidth="1"/>
    <col min="28" max="28" width="8.33203125" style="139" customWidth="1"/>
    <col min="29" max="16384" width="8.58203125" style="139"/>
  </cols>
  <sheetData>
    <row r="1" spans="1:25" ht="18.5" x14ac:dyDescent="0.45">
      <c r="A1" s="138" t="s">
        <v>136</v>
      </c>
    </row>
    <row r="2" spans="1:25" ht="13" customHeight="1" x14ac:dyDescent="0.45">
      <c r="A2" s="138"/>
    </row>
    <row r="3" spans="1:25" ht="14.5" x14ac:dyDescent="0.35">
      <c r="B3" s="158" t="s">
        <v>137</v>
      </c>
    </row>
    <row r="4" spans="1:25" s="140" customFormat="1" ht="14.5" x14ac:dyDescent="0.35">
      <c r="A4" s="140" t="s">
        <v>122</v>
      </c>
      <c r="B4" s="140" t="s">
        <v>40</v>
      </c>
      <c r="C4" s="140" t="s">
        <v>41</v>
      </c>
      <c r="D4" s="140" t="s">
        <v>42</v>
      </c>
      <c r="E4" s="140" t="s">
        <v>43</v>
      </c>
      <c r="F4" s="140" t="s">
        <v>44</v>
      </c>
      <c r="G4" s="140" t="s">
        <v>45</v>
      </c>
      <c r="H4" s="140" t="s">
        <v>46</v>
      </c>
      <c r="I4" s="140" t="s">
        <v>47</v>
      </c>
      <c r="J4" s="140" t="s">
        <v>48</v>
      </c>
      <c r="K4" s="140" t="s">
        <v>49</v>
      </c>
      <c r="L4" s="140" t="s">
        <v>50</v>
      </c>
      <c r="M4" s="140" t="s">
        <v>51</v>
      </c>
      <c r="N4" s="140" t="s">
        <v>52</v>
      </c>
      <c r="O4" s="140" t="s">
        <v>53</v>
      </c>
      <c r="P4" s="140" t="s">
        <v>54</v>
      </c>
      <c r="Q4" s="140" t="s">
        <v>55</v>
      </c>
      <c r="R4" s="140" t="s">
        <v>56</v>
      </c>
      <c r="S4" s="140" t="s">
        <v>57</v>
      </c>
      <c r="T4" s="140" t="s">
        <v>58</v>
      </c>
      <c r="U4" s="140" t="s">
        <v>59</v>
      </c>
      <c r="V4" s="140" t="s">
        <v>62</v>
      </c>
      <c r="W4" s="140" t="s">
        <v>63</v>
      </c>
      <c r="X4" s="140" t="s">
        <v>64</v>
      </c>
      <c r="Y4" s="140" t="s">
        <v>65</v>
      </c>
    </row>
    <row r="5" spans="1:25" s="141" customFormat="1" ht="14.5" x14ac:dyDescent="0.35">
      <c r="A5" s="141" t="s">
        <v>138</v>
      </c>
      <c r="B5" s="159">
        <v>159</v>
      </c>
      <c r="C5" s="159">
        <v>31</v>
      </c>
      <c r="D5" s="159">
        <v>148</v>
      </c>
      <c r="E5" s="159">
        <v>253</v>
      </c>
      <c r="F5" s="159">
        <v>4850</v>
      </c>
      <c r="G5" s="159">
        <v>39622</v>
      </c>
      <c r="H5" s="159">
        <v>131</v>
      </c>
      <c r="I5" s="159">
        <v>1</v>
      </c>
      <c r="J5" s="159">
        <v>234</v>
      </c>
      <c r="K5" s="159">
        <v>3</v>
      </c>
      <c r="L5" s="159">
        <v>1553</v>
      </c>
      <c r="M5" s="159">
        <v>997</v>
      </c>
      <c r="N5" s="159">
        <v>1053</v>
      </c>
      <c r="O5" s="159">
        <v>23693</v>
      </c>
      <c r="P5" s="159">
        <v>16</v>
      </c>
      <c r="Q5" s="159">
        <v>261</v>
      </c>
      <c r="R5" s="159">
        <v>6510</v>
      </c>
      <c r="S5" s="159">
        <v>7657</v>
      </c>
      <c r="T5" s="159">
        <v>3569</v>
      </c>
      <c r="U5" s="159">
        <v>70</v>
      </c>
      <c r="V5" s="159">
        <v>3603</v>
      </c>
      <c r="W5" s="159">
        <v>234</v>
      </c>
      <c r="X5" s="159">
        <v>330</v>
      </c>
      <c r="Y5" s="159">
        <f>SUM(Tabell6[[#This Row],[02011000]:[16029069]])</f>
        <v>94978</v>
      </c>
    </row>
    <row r="6" spans="1:25" s="141" customFormat="1" ht="14.5" x14ac:dyDescent="0.35">
      <c r="A6" s="141" t="s">
        <v>25</v>
      </c>
      <c r="B6" s="159">
        <v>3</v>
      </c>
      <c r="C6" s="159">
        <v>0</v>
      </c>
      <c r="D6" s="159">
        <v>2</v>
      </c>
      <c r="E6" s="159">
        <v>4</v>
      </c>
      <c r="F6" s="159">
        <v>825</v>
      </c>
      <c r="G6" s="159">
        <v>13699</v>
      </c>
      <c r="H6" s="159">
        <v>0</v>
      </c>
      <c r="I6" s="159">
        <v>0</v>
      </c>
      <c r="J6" s="159">
        <v>54</v>
      </c>
      <c r="K6" s="159">
        <v>0</v>
      </c>
      <c r="L6" s="159">
        <v>712</v>
      </c>
      <c r="M6" s="159">
        <v>24</v>
      </c>
      <c r="N6" s="159">
        <v>86</v>
      </c>
      <c r="O6" s="159">
        <v>5451</v>
      </c>
      <c r="P6" s="159">
        <v>0</v>
      </c>
      <c r="Q6" s="159">
        <v>0</v>
      </c>
      <c r="R6" s="159">
        <v>30</v>
      </c>
      <c r="S6" s="159">
        <v>87</v>
      </c>
      <c r="T6" s="159">
        <v>901</v>
      </c>
      <c r="U6" s="159">
        <v>0</v>
      </c>
      <c r="V6" s="159">
        <v>1394</v>
      </c>
      <c r="W6" s="159">
        <v>45</v>
      </c>
      <c r="X6" s="159">
        <v>0</v>
      </c>
      <c r="Y6" s="159">
        <f>SUM(Tabell6[[#This Row],[02011000]:[16029069]])</f>
        <v>23317</v>
      </c>
    </row>
    <row r="7" spans="1:25" s="141" customFormat="1" ht="14.5" x14ac:dyDescent="0.35">
      <c r="A7" s="141" t="s">
        <v>13</v>
      </c>
      <c r="B7" s="159">
        <v>57</v>
      </c>
      <c r="C7" s="159">
        <v>28</v>
      </c>
      <c r="D7" s="159">
        <v>5</v>
      </c>
      <c r="E7" s="159">
        <v>212</v>
      </c>
      <c r="F7" s="159">
        <v>645</v>
      </c>
      <c r="G7" s="159">
        <v>5466</v>
      </c>
      <c r="H7" s="159">
        <v>110</v>
      </c>
      <c r="I7" s="159">
        <v>0</v>
      </c>
      <c r="J7" s="159">
        <v>0</v>
      </c>
      <c r="K7" s="159">
        <v>3</v>
      </c>
      <c r="L7" s="159">
        <v>59</v>
      </c>
      <c r="M7" s="159">
        <v>19</v>
      </c>
      <c r="N7" s="159">
        <v>331</v>
      </c>
      <c r="O7" s="159">
        <v>3058</v>
      </c>
      <c r="P7" s="159">
        <v>2</v>
      </c>
      <c r="Q7" s="159">
        <v>5</v>
      </c>
      <c r="R7" s="159">
        <v>1794</v>
      </c>
      <c r="S7" s="159">
        <v>1375</v>
      </c>
      <c r="T7" s="159">
        <v>109</v>
      </c>
      <c r="U7" s="159">
        <v>0</v>
      </c>
      <c r="V7" s="159">
        <v>673</v>
      </c>
      <c r="W7" s="159">
        <v>0</v>
      </c>
      <c r="X7" s="159">
        <v>57</v>
      </c>
      <c r="Y7" s="159">
        <f>SUM(Tabell6[[#This Row],[02011000]:[16029069]])</f>
        <v>14008</v>
      </c>
    </row>
    <row r="8" spans="1:25" s="141" customFormat="1" ht="14.5" x14ac:dyDescent="0.35">
      <c r="A8" s="141" t="s">
        <v>11</v>
      </c>
      <c r="B8" s="159">
        <v>0</v>
      </c>
      <c r="C8" s="159">
        <v>0</v>
      </c>
      <c r="D8" s="159">
        <v>0</v>
      </c>
      <c r="E8" s="159">
        <v>4</v>
      </c>
      <c r="F8" s="159">
        <v>1077</v>
      </c>
      <c r="G8" s="159">
        <v>3680</v>
      </c>
      <c r="H8" s="159">
        <v>2</v>
      </c>
      <c r="I8" s="159">
        <v>0</v>
      </c>
      <c r="J8" s="159">
        <v>0</v>
      </c>
      <c r="K8" s="159">
        <v>0</v>
      </c>
      <c r="L8" s="159">
        <v>203</v>
      </c>
      <c r="M8" s="159">
        <v>0</v>
      </c>
      <c r="N8" s="159">
        <v>13</v>
      </c>
      <c r="O8" s="159">
        <v>2852</v>
      </c>
      <c r="P8" s="159">
        <v>0</v>
      </c>
      <c r="Q8" s="159">
        <v>17</v>
      </c>
      <c r="R8" s="159">
        <v>2007</v>
      </c>
      <c r="S8" s="159">
        <v>2418</v>
      </c>
      <c r="T8" s="159">
        <v>577</v>
      </c>
      <c r="U8" s="159">
        <v>0</v>
      </c>
      <c r="V8" s="159">
        <v>261</v>
      </c>
      <c r="W8" s="159">
        <v>11</v>
      </c>
      <c r="X8" s="159">
        <v>106</v>
      </c>
      <c r="Y8" s="159">
        <f>SUM(Tabell6[[#This Row],[02011000]:[16029069]])</f>
        <v>13228</v>
      </c>
    </row>
    <row r="9" spans="1:25" s="141" customFormat="1" ht="14.5" x14ac:dyDescent="0.35">
      <c r="A9" s="141" t="s">
        <v>27</v>
      </c>
      <c r="B9" s="159">
        <v>70</v>
      </c>
      <c r="C9" s="159">
        <v>2</v>
      </c>
      <c r="D9" s="159">
        <v>141</v>
      </c>
      <c r="E9" s="159">
        <v>33</v>
      </c>
      <c r="F9" s="159">
        <v>1173</v>
      </c>
      <c r="G9" s="159">
        <v>7722</v>
      </c>
      <c r="H9" s="159">
        <v>2</v>
      </c>
      <c r="I9" s="159">
        <v>0</v>
      </c>
      <c r="J9" s="159">
        <v>180</v>
      </c>
      <c r="K9" s="159">
        <v>0</v>
      </c>
      <c r="L9" s="159">
        <v>426</v>
      </c>
      <c r="M9" s="159">
        <v>207</v>
      </c>
      <c r="N9" s="159">
        <v>140</v>
      </c>
      <c r="O9" s="159">
        <v>1382</v>
      </c>
      <c r="P9" s="159">
        <v>0</v>
      </c>
      <c r="Q9" s="159">
        <v>136</v>
      </c>
      <c r="R9" s="159">
        <v>41</v>
      </c>
      <c r="S9" s="159">
        <v>209</v>
      </c>
      <c r="T9" s="159">
        <v>110</v>
      </c>
      <c r="U9" s="159">
        <v>3</v>
      </c>
      <c r="V9" s="159">
        <v>1</v>
      </c>
      <c r="W9" s="159">
        <v>14</v>
      </c>
      <c r="X9" s="159">
        <v>0</v>
      </c>
      <c r="Y9" s="159">
        <f>SUM(Tabell6[[#This Row],[02011000]:[16029069]])</f>
        <v>11992</v>
      </c>
    </row>
    <row r="10" spans="1:25" s="141" customFormat="1" ht="14.5" x14ac:dyDescent="0.35">
      <c r="A10" s="141" t="s">
        <v>66</v>
      </c>
      <c r="B10" s="159">
        <v>8</v>
      </c>
      <c r="C10" s="159">
        <v>0</v>
      </c>
      <c r="D10" s="159">
        <v>0</v>
      </c>
      <c r="E10" s="159">
        <v>0</v>
      </c>
      <c r="F10" s="159">
        <v>587</v>
      </c>
      <c r="G10" s="159">
        <v>3798</v>
      </c>
      <c r="H10" s="159">
        <v>12</v>
      </c>
      <c r="I10" s="159">
        <v>0</v>
      </c>
      <c r="J10" s="159">
        <v>0</v>
      </c>
      <c r="K10" s="159">
        <v>0</v>
      </c>
      <c r="L10" s="159">
        <v>59</v>
      </c>
      <c r="M10" s="159">
        <v>747</v>
      </c>
      <c r="N10" s="159">
        <v>16</v>
      </c>
      <c r="O10" s="159">
        <v>3654</v>
      </c>
      <c r="P10" s="159">
        <v>0</v>
      </c>
      <c r="Q10" s="159">
        <v>2</v>
      </c>
      <c r="R10" s="159">
        <v>80</v>
      </c>
      <c r="S10" s="159">
        <v>633</v>
      </c>
      <c r="T10" s="159">
        <v>764</v>
      </c>
      <c r="U10" s="159">
        <v>15</v>
      </c>
      <c r="V10" s="159">
        <v>40</v>
      </c>
      <c r="W10" s="159">
        <v>156</v>
      </c>
      <c r="X10" s="159">
        <v>142</v>
      </c>
      <c r="Y10" s="159">
        <f>SUM(Tabell6[[#This Row],[02011000]:[16029069]])</f>
        <v>10713</v>
      </c>
    </row>
    <row r="11" spans="1:25" s="141" customFormat="1" ht="14.5" x14ac:dyDescent="0.35">
      <c r="A11" s="141" t="s">
        <v>67</v>
      </c>
      <c r="B11" s="159">
        <v>0</v>
      </c>
      <c r="C11" s="159">
        <v>0</v>
      </c>
      <c r="D11" s="159">
        <v>0</v>
      </c>
      <c r="E11" s="159">
        <v>0</v>
      </c>
      <c r="F11" s="159">
        <v>31</v>
      </c>
      <c r="G11" s="159">
        <v>31</v>
      </c>
      <c r="H11" s="159">
        <v>5</v>
      </c>
      <c r="I11" s="159">
        <v>0</v>
      </c>
      <c r="J11" s="159">
        <v>0</v>
      </c>
      <c r="K11" s="159">
        <v>0</v>
      </c>
      <c r="L11" s="159">
        <v>0</v>
      </c>
      <c r="M11" s="159">
        <v>0</v>
      </c>
      <c r="N11" s="159">
        <v>0</v>
      </c>
      <c r="O11" s="159">
        <v>4223</v>
      </c>
      <c r="P11" s="159">
        <v>0</v>
      </c>
      <c r="Q11" s="159">
        <v>68</v>
      </c>
      <c r="R11" s="159">
        <v>1355</v>
      </c>
      <c r="S11" s="159">
        <v>1464</v>
      </c>
      <c r="T11" s="159">
        <v>0</v>
      </c>
      <c r="U11" s="159">
        <v>0</v>
      </c>
      <c r="V11" s="159">
        <v>41</v>
      </c>
      <c r="W11" s="159">
        <v>0</v>
      </c>
      <c r="X11" s="159">
        <v>0</v>
      </c>
      <c r="Y11" s="159">
        <f>SUM(Tabell6[[#This Row],[02011000]:[16029069]])</f>
        <v>7218</v>
      </c>
    </row>
    <row r="12" spans="1:25" s="141" customFormat="1" ht="14.5" x14ac:dyDescent="0.35">
      <c r="A12" s="141" t="s">
        <v>24</v>
      </c>
      <c r="B12" s="159">
        <v>0</v>
      </c>
      <c r="C12" s="159">
        <v>0</v>
      </c>
      <c r="D12" s="159">
        <v>0</v>
      </c>
      <c r="E12" s="159">
        <v>0</v>
      </c>
      <c r="F12" s="159">
        <v>98</v>
      </c>
      <c r="G12" s="159">
        <v>1676</v>
      </c>
      <c r="H12" s="159">
        <v>0</v>
      </c>
      <c r="I12" s="159">
        <v>0</v>
      </c>
      <c r="J12" s="159">
        <v>0</v>
      </c>
      <c r="K12" s="159">
        <v>0</v>
      </c>
      <c r="L12" s="159">
        <v>3</v>
      </c>
      <c r="M12" s="159">
        <v>0</v>
      </c>
      <c r="N12" s="159">
        <v>14</v>
      </c>
      <c r="O12" s="159">
        <v>492</v>
      </c>
      <c r="P12" s="159">
        <v>0</v>
      </c>
      <c r="Q12" s="159">
        <v>0</v>
      </c>
      <c r="R12" s="159">
        <v>189</v>
      </c>
      <c r="S12" s="159">
        <v>893</v>
      </c>
      <c r="T12" s="159">
        <v>357</v>
      </c>
      <c r="U12" s="159">
        <v>0</v>
      </c>
      <c r="V12" s="159">
        <v>779</v>
      </c>
      <c r="W12" s="159">
        <v>0</v>
      </c>
      <c r="X12" s="159">
        <v>0</v>
      </c>
      <c r="Y12" s="159">
        <f>SUM(Tabell6[[#This Row],[02011000]:[16029069]])</f>
        <v>4501</v>
      </c>
    </row>
    <row r="13" spans="1:25" s="141" customFormat="1" ht="14.5" x14ac:dyDescent="0.35">
      <c r="A13" s="141" t="s">
        <v>68</v>
      </c>
      <c r="B13" s="159">
        <v>21</v>
      </c>
      <c r="C13" s="159">
        <v>1</v>
      </c>
      <c r="D13" s="159">
        <v>0</v>
      </c>
      <c r="E13" s="159">
        <v>0</v>
      </c>
      <c r="F13" s="159">
        <v>401</v>
      </c>
      <c r="G13" s="159">
        <v>1498</v>
      </c>
      <c r="H13" s="159">
        <v>0</v>
      </c>
      <c r="I13" s="159">
        <v>0</v>
      </c>
      <c r="J13" s="159">
        <v>0</v>
      </c>
      <c r="K13" s="159">
        <v>0</v>
      </c>
      <c r="L13" s="159">
        <v>23</v>
      </c>
      <c r="M13" s="159">
        <v>0</v>
      </c>
      <c r="N13" s="159">
        <v>0</v>
      </c>
      <c r="O13" s="159">
        <v>27</v>
      </c>
      <c r="P13" s="159">
        <v>0</v>
      </c>
      <c r="Q13" s="159">
        <v>0</v>
      </c>
      <c r="R13" s="159">
        <v>0</v>
      </c>
      <c r="S13" s="159">
        <v>25</v>
      </c>
      <c r="T13" s="159">
        <v>0</v>
      </c>
      <c r="U13" s="159">
        <v>0</v>
      </c>
      <c r="V13" s="159">
        <v>24</v>
      </c>
      <c r="W13" s="159">
        <v>0</v>
      </c>
      <c r="X13" s="159">
        <v>0</v>
      </c>
      <c r="Y13" s="159">
        <f>SUM(Tabell6[[#This Row],[02011000]:[16029069]])</f>
        <v>2020</v>
      </c>
    </row>
    <row r="14" spans="1:25" s="141" customFormat="1" ht="14.5" x14ac:dyDescent="0.35">
      <c r="A14" s="141" t="s">
        <v>70</v>
      </c>
      <c r="B14" s="159">
        <v>0</v>
      </c>
      <c r="C14" s="159">
        <v>0</v>
      </c>
      <c r="D14" s="159">
        <v>0</v>
      </c>
      <c r="E14" s="159">
        <v>0</v>
      </c>
      <c r="F14" s="159">
        <v>0</v>
      </c>
      <c r="G14" s="159">
        <v>0</v>
      </c>
      <c r="H14" s="159">
        <v>0</v>
      </c>
      <c r="I14" s="159">
        <v>0</v>
      </c>
      <c r="J14" s="159">
        <v>0</v>
      </c>
      <c r="K14" s="159">
        <v>0</v>
      </c>
      <c r="L14" s="159">
        <v>0</v>
      </c>
      <c r="M14" s="159">
        <v>0</v>
      </c>
      <c r="N14" s="159">
        <v>0</v>
      </c>
      <c r="O14" s="159">
        <v>1379</v>
      </c>
      <c r="P14" s="159">
        <v>0</v>
      </c>
      <c r="Q14" s="159">
        <v>15</v>
      </c>
      <c r="R14" s="159">
        <v>132</v>
      </c>
      <c r="S14" s="159">
        <v>26</v>
      </c>
      <c r="T14" s="159">
        <v>373</v>
      </c>
      <c r="U14" s="159">
        <v>0</v>
      </c>
      <c r="V14" s="159">
        <v>0</v>
      </c>
      <c r="W14" s="159">
        <v>0</v>
      </c>
      <c r="X14" s="159">
        <v>0</v>
      </c>
      <c r="Y14" s="159">
        <f>SUM(Tabell6[[#This Row],[02011000]:[16029069]])</f>
        <v>1925</v>
      </c>
    </row>
    <row r="15" spans="1:25" s="141" customFormat="1" ht="14.5" x14ac:dyDescent="0.35">
      <c r="A15" s="141" t="s">
        <v>69</v>
      </c>
      <c r="B15" s="159">
        <v>0</v>
      </c>
      <c r="C15" s="159">
        <v>0</v>
      </c>
      <c r="D15" s="159">
        <v>0</v>
      </c>
      <c r="E15" s="159">
        <v>0</v>
      </c>
      <c r="F15" s="159">
        <v>0</v>
      </c>
      <c r="G15" s="159">
        <v>1502</v>
      </c>
      <c r="H15" s="159">
        <v>0</v>
      </c>
      <c r="I15" s="159">
        <v>0</v>
      </c>
      <c r="J15" s="159">
        <v>0</v>
      </c>
      <c r="K15" s="159">
        <v>0</v>
      </c>
      <c r="L15" s="159">
        <v>0</v>
      </c>
      <c r="M15" s="159">
        <v>0</v>
      </c>
      <c r="N15" s="159">
        <v>0</v>
      </c>
      <c r="O15" s="159">
        <v>200</v>
      </c>
      <c r="P15" s="159">
        <v>0</v>
      </c>
      <c r="Q15" s="159">
        <v>0</v>
      </c>
      <c r="R15" s="159">
        <v>0</v>
      </c>
      <c r="S15" s="159">
        <v>0</v>
      </c>
      <c r="T15" s="159">
        <v>0</v>
      </c>
      <c r="U15" s="159">
        <v>16</v>
      </c>
      <c r="V15" s="159">
        <v>0</v>
      </c>
      <c r="W15" s="159">
        <v>0</v>
      </c>
      <c r="X15" s="159">
        <v>0</v>
      </c>
      <c r="Y15" s="159">
        <f>SUM(Tabell6[[#This Row],[02011000]:[16029069]])</f>
        <v>1718</v>
      </c>
    </row>
    <row r="16" spans="1:25" s="141" customFormat="1" ht="14.5" x14ac:dyDescent="0.35">
      <c r="A16" s="141" t="s">
        <v>28</v>
      </c>
      <c r="B16" s="159">
        <v>0</v>
      </c>
      <c r="C16" s="159">
        <v>0</v>
      </c>
      <c r="D16" s="159">
        <v>0</v>
      </c>
      <c r="E16" s="159">
        <v>0</v>
      </c>
      <c r="F16" s="159">
        <v>10</v>
      </c>
      <c r="G16" s="159">
        <v>183</v>
      </c>
      <c r="H16" s="159">
        <v>0</v>
      </c>
      <c r="I16" s="159">
        <v>1</v>
      </c>
      <c r="J16" s="159">
        <v>0</v>
      </c>
      <c r="K16" s="159">
        <v>0</v>
      </c>
      <c r="L16" s="159">
        <v>65</v>
      </c>
      <c r="M16" s="159">
        <v>0</v>
      </c>
      <c r="N16" s="159">
        <v>451</v>
      </c>
      <c r="O16" s="159">
        <v>165</v>
      </c>
      <c r="P16" s="159">
        <v>0</v>
      </c>
      <c r="Q16" s="159">
        <v>0</v>
      </c>
      <c r="R16" s="159">
        <v>25</v>
      </c>
      <c r="S16" s="159">
        <v>37</v>
      </c>
      <c r="T16" s="159">
        <v>3</v>
      </c>
      <c r="U16" s="159">
        <v>0</v>
      </c>
      <c r="V16" s="159">
        <v>22</v>
      </c>
      <c r="W16" s="159">
        <v>8</v>
      </c>
      <c r="X16" s="159">
        <v>23</v>
      </c>
      <c r="Y16" s="159">
        <f>SUM(Tabell6[[#This Row],[02011000]:[16029069]])</f>
        <v>993</v>
      </c>
    </row>
    <row r="17" spans="1:25" s="141" customFormat="1" ht="14.5" x14ac:dyDescent="0.35">
      <c r="A17" s="141" t="s">
        <v>71</v>
      </c>
      <c r="B17" s="159">
        <v>0</v>
      </c>
      <c r="C17" s="159">
        <v>0</v>
      </c>
      <c r="D17" s="159">
        <v>0</v>
      </c>
      <c r="E17" s="159">
        <v>0</v>
      </c>
      <c r="F17" s="159">
        <v>0</v>
      </c>
      <c r="G17" s="159">
        <v>5</v>
      </c>
      <c r="H17" s="159">
        <v>0</v>
      </c>
      <c r="I17" s="159">
        <v>0</v>
      </c>
      <c r="J17" s="159">
        <v>0</v>
      </c>
      <c r="K17" s="159">
        <v>0</v>
      </c>
      <c r="L17" s="159">
        <v>1</v>
      </c>
      <c r="M17" s="159">
        <v>0</v>
      </c>
      <c r="N17" s="159">
        <v>1</v>
      </c>
      <c r="O17" s="159">
        <v>1</v>
      </c>
      <c r="P17" s="159">
        <v>14</v>
      </c>
      <c r="Q17" s="159">
        <v>2</v>
      </c>
      <c r="R17" s="159">
        <v>540</v>
      </c>
      <c r="S17" s="159">
        <v>239</v>
      </c>
      <c r="T17" s="159">
        <v>2</v>
      </c>
      <c r="U17" s="159">
        <v>0</v>
      </c>
      <c r="V17" s="159">
        <v>46</v>
      </c>
      <c r="W17" s="159">
        <v>0</v>
      </c>
      <c r="X17" s="159">
        <v>0</v>
      </c>
      <c r="Y17" s="159">
        <f>SUM(Tabell6[[#This Row],[02011000]:[16029069]])</f>
        <v>851</v>
      </c>
    </row>
    <row r="18" spans="1:25" s="141" customFormat="1" ht="14.5" x14ac:dyDescent="0.35">
      <c r="A18" s="141" t="s">
        <v>73</v>
      </c>
      <c r="B18" s="159">
        <v>0</v>
      </c>
      <c r="C18" s="159">
        <v>0</v>
      </c>
      <c r="D18" s="159">
        <v>0</v>
      </c>
      <c r="E18" s="159">
        <v>0</v>
      </c>
      <c r="F18" s="159">
        <v>2</v>
      </c>
      <c r="G18" s="159">
        <v>80</v>
      </c>
      <c r="H18" s="159">
        <v>0</v>
      </c>
      <c r="I18" s="159">
        <v>0</v>
      </c>
      <c r="J18" s="159">
        <v>0</v>
      </c>
      <c r="K18" s="159">
        <v>0</v>
      </c>
      <c r="L18" s="159">
        <v>0</v>
      </c>
      <c r="M18" s="159">
        <v>0</v>
      </c>
      <c r="N18" s="159">
        <v>0</v>
      </c>
      <c r="O18" s="159">
        <v>384</v>
      </c>
      <c r="P18" s="159">
        <v>0</v>
      </c>
      <c r="Q18" s="159">
        <v>0</v>
      </c>
      <c r="R18" s="159">
        <v>26</v>
      </c>
      <c r="S18" s="159">
        <v>64</v>
      </c>
      <c r="T18" s="159">
        <v>0</v>
      </c>
      <c r="U18" s="159">
        <v>36</v>
      </c>
      <c r="V18" s="159">
        <v>18</v>
      </c>
      <c r="W18" s="159">
        <v>0</v>
      </c>
      <c r="X18" s="159">
        <v>0</v>
      </c>
      <c r="Y18" s="159">
        <f>SUM(Tabell6[[#This Row],[02011000]:[16029069]])</f>
        <v>610</v>
      </c>
    </row>
    <row r="19" spans="1:25" s="141" customFormat="1" ht="14.5" x14ac:dyDescent="0.35">
      <c r="A19" s="141" t="s">
        <v>72</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59">
        <v>0</v>
      </c>
      <c r="S19" s="159">
        <v>110</v>
      </c>
      <c r="T19" s="159">
        <v>372</v>
      </c>
      <c r="U19" s="159">
        <v>0</v>
      </c>
      <c r="V19" s="159">
        <v>0</v>
      </c>
      <c r="W19" s="159">
        <v>0</v>
      </c>
      <c r="X19" s="159">
        <v>0</v>
      </c>
      <c r="Y19" s="159">
        <f>SUM(Tabell6[[#This Row],[02011000]:[16029069]])</f>
        <v>482</v>
      </c>
    </row>
    <row r="20" spans="1:25" s="141" customFormat="1" ht="14.5" x14ac:dyDescent="0.35">
      <c r="A20" s="141" t="s">
        <v>74</v>
      </c>
      <c r="B20" s="159">
        <v>0</v>
      </c>
      <c r="C20" s="159">
        <v>0</v>
      </c>
      <c r="D20" s="159">
        <v>0</v>
      </c>
      <c r="E20" s="159">
        <v>0</v>
      </c>
      <c r="F20" s="159">
        <v>0</v>
      </c>
      <c r="G20" s="159">
        <v>264</v>
      </c>
      <c r="H20" s="159">
        <v>0</v>
      </c>
      <c r="I20" s="159">
        <v>0</v>
      </c>
      <c r="J20" s="159">
        <v>0</v>
      </c>
      <c r="K20" s="159">
        <v>0</v>
      </c>
      <c r="L20" s="159">
        <v>0</v>
      </c>
      <c r="M20" s="159">
        <v>0</v>
      </c>
      <c r="N20" s="159">
        <v>0</v>
      </c>
      <c r="O20" s="159">
        <v>130</v>
      </c>
      <c r="P20" s="159">
        <v>0</v>
      </c>
      <c r="Q20" s="159">
        <v>0</v>
      </c>
      <c r="R20" s="159">
        <v>0</v>
      </c>
      <c r="S20" s="159">
        <v>0</v>
      </c>
      <c r="T20" s="159">
        <v>0</v>
      </c>
      <c r="U20" s="159">
        <v>0</v>
      </c>
      <c r="V20" s="159">
        <v>0</v>
      </c>
      <c r="W20" s="159">
        <v>0</v>
      </c>
      <c r="X20" s="159">
        <v>0</v>
      </c>
      <c r="Y20" s="159">
        <f>SUM(Tabell6[[#This Row],[02011000]:[16029069]])</f>
        <v>394</v>
      </c>
    </row>
    <row r="21" spans="1:25" s="141" customFormat="1" ht="14.5" x14ac:dyDescent="0.35">
      <c r="A21" s="141" t="s">
        <v>77</v>
      </c>
      <c r="B21" s="159">
        <v>0</v>
      </c>
      <c r="C21" s="159">
        <v>0</v>
      </c>
      <c r="D21" s="159">
        <v>0</v>
      </c>
      <c r="E21" s="159">
        <v>0</v>
      </c>
      <c r="F21" s="159">
        <v>0</v>
      </c>
      <c r="G21" s="159">
        <v>0</v>
      </c>
      <c r="H21" s="159">
        <v>0</v>
      </c>
      <c r="I21" s="159">
        <v>0</v>
      </c>
      <c r="J21" s="159">
        <v>0</v>
      </c>
      <c r="K21" s="159">
        <v>0</v>
      </c>
      <c r="L21" s="159">
        <v>0</v>
      </c>
      <c r="M21" s="159">
        <v>0</v>
      </c>
      <c r="N21" s="159">
        <v>0</v>
      </c>
      <c r="O21" s="159">
        <v>245</v>
      </c>
      <c r="P21" s="159">
        <v>0</v>
      </c>
      <c r="Q21" s="159">
        <v>0</v>
      </c>
      <c r="R21" s="159">
        <v>0</v>
      </c>
      <c r="S21" s="159">
        <v>0</v>
      </c>
      <c r="T21" s="159">
        <v>0</v>
      </c>
      <c r="U21" s="159">
        <v>0</v>
      </c>
      <c r="V21" s="159">
        <v>0</v>
      </c>
      <c r="W21" s="159">
        <v>0</v>
      </c>
      <c r="X21" s="159">
        <v>0</v>
      </c>
      <c r="Y21" s="159">
        <f>SUM(Tabell6[[#This Row],[02011000]:[16029069]])</f>
        <v>245</v>
      </c>
    </row>
    <row r="22" spans="1:25" s="141" customFormat="1" ht="14.5" x14ac:dyDescent="0.35">
      <c r="A22" s="141" t="s">
        <v>76</v>
      </c>
      <c r="B22" s="159">
        <v>0</v>
      </c>
      <c r="C22" s="159">
        <v>0</v>
      </c>
      <c r="D22" s="159">
        <v>0</v>
      </c>
      <c r="E22" s="159">
        <v>0</v>
      </c>
      <c r="F22" s="159">
        <v>0</v>
      </c>
      <c r="G22" s="159">
        <v>0</v>
      </c>
      <c r="H22" s="159">
        <v>0</v>
      </c>
      <c r="I22" s="159">
        <v>0</v>
      </c>
      <c r="J22" s="159">
        <v>0</v>
      </c>
      <c r="K22" s="159">
        <v>0</v>
      </c>
      <c r="L22" s="159">
        <v>0</v>
      </c>
      <c r="M22" s="159">
        <v>0</v>
      </c>
      <c r="N22" s="159">
        <v>0</v>
      </c>
      <c r="O22" s="159">
        <v>0</v>
      </c>
      <c r="P22" s="159">
        <v>0</v>
      </c>
      <c r="Q22" s="159">
        <v>0</v>
      </c>
      <c r="R22" s="159">
        <v>232</v>
      </c>
      <c r="S22" s="159">
        <v>0</v>
      </c>
      <c r="T22" s="159">
        <v>0</v>
      </c>
      <c r="U22" s="159">
        <v>0</v>
      </c>
      <c r="V22" s="159">
        <v>0</v>
      </c>
      <c r="W22" s="159">
        <v>0</v>
      </c>
      <c r="X22" s="159">
        <v>0</v>
      </c>
      <c r="Y22" s="159">
        <f>SUM(Tabell6[[#This Row],[02011000]:[16029069]])</f>
        <v>232</v>
      </c>
    </row>
    <row r="23" spans="1:25" s="141" customFormat="1" ht="14.5" x14ac:dyDescent="0.35">
      <c r="A23" s="141" t="s">
        <v>75</v>
      </c>
      <c r="B23" s="159">
        <v>0</v>
      </c>
      <c r="C23" s="159">
        <v>0</v>
      </c>
      <c r="D23" s="159">
        <v>0</v>
      </c>
      <c r="E23" s="159">
        <v>0</v>
      </c>
      <c r="F23" s="159">
        <v>0</v>
      </c>
      <c r="G23" s="159">
        <v>0</v>
      </c>
      <c r="H23" s="159">
        <v>0</v>
      </c>
      <c r="I23" s="159">
        <v>0</v>
      </c>
      <c r="J23" s="159">
        <v>0</v>
      </c>
      <c r="K23" s="159">
        <v>0</v>
      </c>
      <c r="L23" s="159">
        <v>0</v>
      </c>
      <c r="M23" s="159">
        <v>0</v>
      </c>
      <c r="N23" s="159">
        <v>0</v>
      </c>
      <c r="O23" s="159">
        <v>0</v>
      </c>
      <c r="P23" s="159">
        <v>0</v>
      </c>
      <c r="Q23" s="159">
        <v>0</v>
      </c>
      <c r="R23" s="159">
        <v>1</v>
      </c>
      <c r="S23" s="159">
        <v>16</v>
      </c>
      <c r="T23" s="159">
        <v>0</v>
      </c>
      <c r="U23" s="159">
        <v>0</v>
      </c>
      <c r="V23" s="159">
        <v>139</v>
      </c>
      <c r="W23" s="159">
        <v>0</v>
      </c>
      <c r="X23" s="159">
        <v>0</v>
      </c>
      <c r="Y23" s="159">
        <f>SUM(Tabell6[[#This Row],[02011000]:[16029069]])</f>
        <v>156</v>
      </c>
    </row>
    <row r="24" spans="1:25" s="141" customFormat="1" ht="14.5" x14ac:dyDescent="0.35">
      <c r="A24" s="141" t="s">
        <v>78</v>
      </c>
      <c r="B24" s="159">
        <v>0</v>
      </c>
      <c r="C24" s="159">
        <v>0</v>
      </c>
      <c r="D24" s="159">
        <v>0</v>
      </c>
      <c r="E24" s="159">
        <v>0</v>
      </c>
      <c r="F24" s="159">
        <v>0</v>
      </c>
      <c r="G24" s="159">
        <v>0</v>
      </c>
      <c r="H24" s="159">
        <v>0</v>
      </c>
      <c r="I24" s="159">
        <v>0</v>
      </c>
      <c r="J24" s="159">
        <v>0</v>
      </c>
      <c r="K24" s="159">
        <v>0</v>
      </c>
      <c r="L24" s="159">
        <v>0</v>
      </c>
      <c r="M24" s="159">
        <v>0</v>
      </c>
      <c r="N24" s="159">
        <v>0</v>
      </c>
      <c r="O24" s="159">
        <v>0</v>
      </c>
      <c r="P24" s="159">
        <v>0</v>
      </c>
      <c r="Q24" s="159">
        <v>17</v>
      </c>
      <c r="R24" s="159">
        <v>40</v>
      </c>
      <c r="S24" s="159">
        <v>13</v>
      </c>
      <c r="T24" s="159">
        <v>0</v>
      </c>
      <c r="U24" s="159">
        <v>0</v>
      </c>
      <c r="V24" s="159">
        <v>77</v>
      </c>
      <c r="W24" s="159">
        <v>0</v>
      </c>
      <c r="X24" s="159">
        <v>0</v>
      </c>
      <c r="Y24" s="159">
        <f>SUM(Tabell6[[#This Row],[02011000]:[16029069]])</f>
        <v>147</v>
      </c>
    </row>
    <row r="25" spans="1:25" s="141" customFormat="1" ht="14.5" x14ac:dyDescent="0.35">
      <c r="A25" s="141" t="s">
        <v>81</v>
      </c>
      <c r="B25" s="159">
        <v>0</v>
      </c>
      <c r="C25" s="159">
        <v>0</v>
      </c>
      <c r="D25" s="159">
        <v>0</v>
      </c>
      <c r="E25" s="159">
        <v>0</v>
      </c>
      <c r="F25" s="159">
        <v>0</v>
      </c>
      <c r="G25" s="159">
        <v>12</v>
      </c>
      <c r="H25" s="159">
        <v>0</v>
      </c>
      <c r="I25" s="159">
        <v>0</v>
      </c>
      <c r="J25" s="159">
        <v>0</v>
      </c>
      <c r="K25" s="159">
        <v>0</v>
      </c>
      <c r="L25" s="159">
        <v>0</v>
      </c>
      <c r="M25" s="159">
        <v>0</v>
      </c>
      <c r="N25" s="159">
        <v>0</v>
      </c>
      <c r="O25" s="159">
        <v>1</v>
      </c>
      <c r="P25" s="159">
        <v>0</v>
      </c>
      <c r="Q25" s="159">
        <v>0</v>
      </c>
      <c r="R25" s="159">
        <v>3</v>
      </c>
      <c r="S25" s="159">
        <v>1</v>
      </c>
      <c r="T25" s="159">
        <v>0</v>
      </c>
      <c r="U25" s="159">
        <v>0</v>
      </c>
      <c r="V25" s="159">
        <v>45</v>
      </c>
      <c r="W25" s="159">
        <v>0</v>
      </c>
      <c r="X25" s="159">
        <v>0</v>
      </c>
      <c r="Y25" s="159">
        <f>SUM(Tabell6[[#This Row],[02011000]:[16029069]])</f>
        <v>62</v>
      </c>
    </row>
    <row r="26" spans="1:25" s="141" customFormat="1" ht="14.5" x14ac:dyDescent="0.35">
      <c r="A26" s="141" t="s">
        <v>79</v>
      </c>
      <c r="B26" s="159">
        <v>0</v>
      </c>
      <c r="C26" s="159">
        <v>0</v>
      </c>
      <c r="D26" s="159">
        <v>0</v>
      </c>
      <c r="E26" s="159">
        <v>0</v>
      </c>
      <c r="F26" s="159">
        <v>0</v>
      </c>
      <c r="G26" s="159">
        <v>0</v>
      </c>
      <c r="H26" s="159">
        <v>0</v>
      </c>
      <c r="I26" s="159">
        <v>0</v>
      </c>
      <c r="J26" s="159">
        <v>0</v>
      </c>
      <c r="K26" s="159">
        <v>0</v>
      </c>
      <c r="L26" s="159">
        <v>0</v>
      </c>
      <c r="M26" s="159">
        <v>0</v>
      </c>
      <c r="N26" s="159">
        <v>0</v>
      </c>
      <c r="O26" s="159">
        <v>47</v>
      </c>
      <c r="P26" s="159">
        <v>0</v>
      </c>
      <c r="Q26" s="159">
        <v>0</v>
      </c>
      <c r="R26" s="159">
        <v>0</v>
      </c>
      <c r="S26" s="159">
        <v>0</v>
      </c>
      <c r="T26" s="159">
        <v>0</v>
      </c>
      <c r="U26" s="159">
        <v>0</v>
      </c>
      <c r="V26" s="159">
        <v>0</v>
      </c>
      <c r="W26" s="159">
        <v>0</v>
      </c>
      <c r="X26" s="159">
        <v>0</v>
      </c>
      <c r="Y26" s="159">
        <f>SUM(Tabell6[[#This Row],[02011000]:[16029069]])</f>
        <v>47</v>
      </c>
    </row>
    <row r="27" spans="1:25" s="141" customFormat="1" ht="14.5" x14ac:dyDescent="0.35">
      <c r="A27" s="141" t="s">
        <v>17</v>
      </c>
      <c r="B27" s="159">
        <v>0</v>
      </c>
      <c r="C27" s="159">
        <v>0</v>
      </c>
      <c r="D27" s="159">
        <v>0</v>
      </c>
      <c r="E27" s="159">
        <v>0</v>
      </c>
      <c r="F27" s="159">
        <v>0</v>
      </c>
      <c r="G27" s="159">
        <v>0</v>
      </c>
      <c r="H27" s="159">
        <v>0</v>
      </c>
      <c r="I27" s="159">
        <v>0</v>
      </c>
      <c r="J27" s="159">
        <v>0</v>
      </c>
      <c r="K27" s="159">
        <v>0</v>
      </c>
      <c r="L27" s="159">
        <v>0</v>
      </c>
      <c r="M27" s="159">
        <v>0</v>
      </c>
      <c r="N27" s="159">
        <v>0</v>
      </c>
      <c r="O27" s="159">
        <v>0</v>
      </c>
      <c r="P27" s="159">
        <v>0</v>
      </c>
      <c r="Q27" s="159">
        <v>0</v>
      </c>
      <c r="R27" s="159">
        <v>0</v>
      </c>
      <c r="S27" s="159">
        <v>15</v>
      </c>
      <c r="T27" s="159">
        <v>0</v>
      </c>
      <c r="U27" s="159">
        <v>0</v>
      </c>
      <c r="V27" s="159">
        <v>20</v>
      </c>
      <c r="W27" s="159">
        <v>0</v>
      </c>
      <c r="X27" s="159">
        <v>0</v>
      </c>
      <c r="Y27" s="159">
        <f>SUM(Tabell6[[#This Row],[02011000]:[16029069]])</f>
        <v>35</v>
      </c>
    </row>
    <row r="28" spans="1:25" s="141" customFormat="1" ht="14.5" x14ac:dyDescent="0.35">
      <c r="A28" s="141" t="s">
        <v>82</v>
      </c>
      <c r="B28" s="159">
        <v>0</v>
      </c>
      <c r="C28" s="159">
        <v>0</v>
      </c>
      <c r="D28" s="159">
        <v>0</v>
      </c>
      <c r="E28" s="159">
        <v>0</v>
      </c>
      <c r="F28" s="159">
        <v>0</v>
      </c>
      <c r="G28" s="159">
        <v>3</v>
      </c>
      <c r="H28" s="159">
        <v>0</v>
      </c>
      <c r="I28" s="159">
        <v>0</v>
      </c>
      <c r="J28" s="159">
        <v>0</v>
      </c>
      <c r="K28" s="159">
        <v>0</v>
      </c>
      <c r="L28" s="159">
        <v>0</v>
      </c>
      <c r="M28" s="159">
        <v>0</v>
      </c>
      <c r="N28" s="159">
        <v>0</v>
      </c>
      <c r="O28" s="159">
        <v>0</v>
      </c>
      <c r="P28" s="159">
        <v>0</v>
      </c>
      <c r="Q28" s="159">
        <v>0</v>
      </c>
      <c r="R28" s="159">
        <v>1</v>
      </c>
      <c r="S28" s="159">
        <v>12</v>
      </c>
      <c r="T28" s="159">
        <v>0</v>
      </c>
      <c r="U28" s="159">
        <v>0</v>
      </c>
      <c r="V28" s="159">
        <v>14</v>
      </c>
      <c r="W28" s="159">
        <v>0</v>
      </c>
      <c r="X28" s="159">
        <v>0</v>
      </c>
      <c r="Y28" s="159">
        <f>SUM(Tabell6[[#This Row],[02011000]:[16029069]])</f>
        <v>30</v>
      </c>
    </row>
    <row r="29" spans="1:25" s="141" customFormat="1" ht="14.5" x14ac:dyDescent="0.35">
      <c r="A29" s="141" t="s">
        <v>139</v>
      </c>
      <c r="B29" s="159">
        <v>0</v>
      </c>
      <c r="C29" s="159">
        <v>0</v>
      </c>
      <c r="D29" s="159">
        <v>0</v>
      </c>
      <c r="E29" s="159">
        <v>0</v>
      </c>
      <c r="F29" s="159">
        <v>0</v>
      </c>
      <c r="G29" s="159">
        <v>0</v>
      </c>
      <c r="H29" s="159">
        <v>0</v>
      </c>
      <c r="I29" s="159">
        <v>0</v>
      </c>
      <c r="J29" s="159">
        <v>0</v>
      </c>
      <c r="K29" s="159">
        <v>0</v>
      </c>
      <c r="L29" s="159">
        <v>0</v>
      </c>
      <c r="M29" s="159">
        <v>0</v>
      </c>
      <c r="N29" s="159">
        <v>0</v>
      </c>
      <c r="O29" s="159">
        <v>0</v>
      </c>
      <c r="P29" s="159">
        <v>0</v>
      </c>
      <c r="Q29" s="159">
        <v>0</v>
      </c>
      <c r="R29" s="159">
        <v>0</v>
      </c>
      <c r="S29" s="159">
        <v>16</v>
      </c>
      <c r="T29" s="159">
        <v>0</v>
      </c>
      <c r="U29" s="159">
        <v>0</v>
      </c>
      <c r="V29" s="159">
        <v>0</v>
      </c>
      <c r="W29" s="159">
        <v>0</v>
      </c>
      <c r="X29" s="159">
        <v>0</v>
      </c>
      <c r="Y29" s="159">
        <f>SUM(Tabell6[[#This Row],[02011000]:[16029069]])</f>
        <v>16</v>
      </c>
    </row>
    <row r="30" spans="1:25" s="141" customFormat="1" ht="14.5" x14ac:dyDescent="0.35">
      <c r="A30" s="141" t="s">
        <v>88</v>
      </c>
      <c r="B30" s="159">
        <v>0</v>
      </c>
      <c r="C30" s="159">
        <v>0</v>
      </c>
      <c r="D30" s="159">
        <v>0</v>
      </c>
      <c r="E30" s="159">
        <v>0</v>
      </c>
      <c r="F30" s="159">
        <v>0</v>
      </c>
      <c r="G30" s="159">
        <v>3</v>
      </c>
      <c r="H30" s="159">
        <v>0</v>
      </c>
      <c r="I30" s="159">
        <v>0</v>
      </c>
      <c r="J30" s="159">
        <v>0</v>
      </c>
      <c r="K30" s="159">
        <v>0</v>
      </c>
      <c r="L30" s="159">
        <v>0</v>
      </c>
      <c r="M30" s="159">
        <v>0</v>
      </c>
      <c r="N30" s="159">
        <v>0</v>
      </c>
      <c r="O30" s="159">
        <v>0</v>
      </c>
      <c r="P30" s="159">
        <v>0</v>
      </c>
      <c r="Q30" s="159">
        <v>0</v>
      </c>
      <c r="R30" s="159">
        <v>6</v>
      </c>
      <c r="S30" s="159">
        <v>0</v>
      </c>
      <c r="T30" s="159">
        <v>0</v>
      </c>
      <c r="U30" s="159">
        <v>0</v>
      </c>
      <c r="V30" s="159">
        <v>0</v>
      </c>
      <c r="W30" s="159">
        <v>0</v>
      </c>
      <c r="X30" s="159">
        <v>0</v>
      </c>
      <c r="Y30" s="159">
        <f>SUM(Tabell6[[#This Row],[02011000]:[16029069]])</f>
        <v>9</v>
      </c>
    </row>
    <row r="31" spans="1:25" s="141" customFormat="1" ht="14.5" x14ac:dyDescent="0.35">
      <c r="A31" s="141" t="s">
        <v>85</v>
      </c>
      <c r="B31" s="159">
        <v>0</v>
      </c>
      <c r="C31" s="159">
        <v>0</v>
      </c>
      <c r="D31" s="159">
        <v>0</v>
      </c>
      <c r="E31" s="159">
        <v>0</v>
      </c>
      <c r="F31" s="159">
        <v>0</v>
      </c>
      <c r="G31" s="159">
        <v>0</v>
      </c>
      <c r="H31" s="159">
        <v>0</v>
      </c>
      <c r="I31" s="159">
        <v>0</v>
      </c>
      <c r="J31" s="159">
        <v>0</v>
      </c>
      <c r="K31" s="159">
        <v>0</v>
      </c>
      <c r="L31" s="159">
        <v>0</v>
      </c>
      <c r="M31" s="159">
        <v>0</v>
      </c>
      <c r="N31" s="159">
        <v>0</v>
      </c>
      <c r="O31" s="159">
        <v>3</v>
      </c>
      <c r="P31" s="159">
        <v>0</v>
      </c>
      <c r="Q31" s="159">
        <v>0</v>
      </c>
      <c r="R31" s="159">
        <v>0</v>
      </c>
      <c r="S31" s="159">
        <v>0</v>
      </c>
      <c r="T31" s="159">
        <v>0</v>
      </c>
      <c r="U31" s="159">
        <v>0</v>
      </c>
      <c r="V31" s="159">
        <v>3</v>
      </c>
      <c r="W31" s="159">
        <v>0</v>
      </c>
      <c r="X31" s="159">
        <v>0</v>
      </c>
      <c r="Y31" s="159">
        <f>SUM(Tabell6[[#This Row],[02011000]:[16029069]])</f>
        <v>6</v>
      </c>
    </row>
    <row r="32" spans="1:25" s="141" customFormat="1" ht="14.5" x14ac:dyDescent="0.35">
      <c r="A32" s="141" t="s">
        <v>86</v>
      </c>
      <c r="B32" s="159">
        <v>0</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159">
        <v>1</v>
      </c>
      <c r="S32" s="159">
        <v>0</v>
      </c>
      <c r="T32" s="159">
        <v>0</v>
      </c>
      <c r="U32" s="159">
        <v>0</v>
      </c>
      <c r="V32" s="159">
        <v>4</v>
      </c>
      <c r="W32" s="159">
        <v>0</v>
      </c>
      <c r="X32" s="159">
        <v>0</v>
      </c>
      <c r="Y32" s="159">
        <f>SUM(Tabell6[[#This Row],[02011000]:[16029069]])</f>
        <v>5</v>
      </c>
    </row>
    <row r="33" spans="1:27" s="141" customFormat="1" ht="14.5" x14ac:dyDescent="0.35">
      <c r="A33" s="141" t="s">
        <v>87</v>
      </c>
      <c r="B33" s="159">
        <v>0</v>
      </c>
      <c r="C33" s="159">
        <v>0</v>
      </c>
      <c r="D33" s="159">
        <v>0</v>
      </c>
      <c r="E33" s="159">
        <v>0</v>
      </c>
      <c r="F33" s="159">
        <v>0</v>
      </c>
      <c r="G33" s="159">
        <v>0</v>
      </c>
      <c r="H33" s="159">
        <v>0</v>
      </c>
      <c r="I33" s="159">
        <v>0</v>
      </c>
      <c r="J33" s="159">
        <v>0</v>
      </c>
      <c r="K33" s="159">
        <v>0</v>
      </c>
      <c r="L33" s="159">
        <v>0</v>
      </c>
      <c r="M33" s="159">
        <v>0</v>
      </c>
      <c r="N33" s="159">
        <v>0</v>
      </c>
      <c r="O33" s="159">
        <v>0</v>
      </c>
      <c r="P33" s="159">
        <v>0</v>
      </c>
      <c r="Q33" s="159">
        <v>0</v>
      </c>
      <c r="R33" s="159">
        <v>4</v>
      </c>
      <c r="S33" s="159">
        <v>1</v>
      </c>
      <c r="T33" s="159">
        <v>0</v>
      </c>
      <c r="U33" s="159">
        <v>0</v>
      </c>
      <c r="V33" s="159">
        <v>0</v>
      </c>
      <c r="W33" s="159">
        <v>0</v>
      </c>
      <c r="X33" s="159">
        <v>0</v>
      </c>
      <c r="Y33" s="159">
        <f>SUM(Tabell6[[#This Row],[02011000]:[16029069]])</f>
        <v>5</v>
      </c>
    </row>
    <row r="34" spans="1:27" s="141" customFormat="1" ht="14.5" x14ac:dyDescent="0.35">
      <c r="A34" s="141" t="s">
        <v>84</v>
      </c>
      <c r="B34" s="159">
        <v>0</v>
      </c>
      <c r="C34" s="159">
        <v>0</v>
      </c>
      <c r="D34" s="159">
        <v>0</v>
      </c>
      <c r="E34" s="159">
        <v>0</v>
      </c>
      <c r="F34" s="159">
        <v>0</v>
      </c>
      <c r="G34" s="159">
        <v>0</v>
      </c>
      <c r="H34" s="159">
        <v>0</v>
      </c>
      <c r="I34" s="159">
        <v>0</v>
      </c>
      <c r="J34" s="159">
        <v>0</v>
      </c>
      <c r="K34" s="159">
        <v>0</v>
      </c>
      <c r="L34" s="159">
        <v>0</v>
      </c>
      <c r="M34" s="159">
        <v>0</v>
      </c>
      <c r="N34" s="159">
        <v>0</v>
      </c>
      <c r="O34" s="159">
        <v>0</v>
      </c>
      <c r="P34" s="159">
        <v>0</v>
      </c>
      <c r="Q34" s="159">
        <v>0</v>
      </c>
      <c r="R34" s="159">
        <v>0</v>
      </c>
      <c r="S34" s="159">
        <v>3</v>
      </c>
      <c r="T34" s="159">
        <v>0</v>
      </c>
      <c r="U34" s="159">
        <v>0</v>
      </c>
      <c r="V34" s="159">
        <v>0</v>
      </c>
      <c r="W34" s="159">
        <v>0</v>
      </c>
      <c r="X34" s="159">
        <v>0</v>
      </c>
      <c r="Y34" s="159">
        <f>SUM(Tabell6[[#This Row],[02011000]:[16029069]])</f>
        <v>3</v>
      </c>
    </row>
    <row r="35" spans="1:27" s="141" customFormat="1" ht="14.5" x14ac:dyDescent="0.35">
      <c r="A35" s="141" t="s">
        <v>83</v>
      </c>
      <c r="B35" s="159">
        <v>0</v>
      </c>
      <c r="C35" s="159">
        <v>0</v>
      </c>
      <c r="D35" s="159">
        <v>0</v>
      </c>
      <c r="E35" s="159">
        <v>0</v>
      </c>
      <c r="F35" s="159">
        <v>0</v>
      </c>
      <c r="G35" s="159">
        <v>0</v>
      </c>
      <c r="H35" s="159">
        <v>0</v>
      </c>
      <c r="I35" s="159">
        <v>0</v>
      </c>
      <c r="J35" s="159">
        <v>0</v>
      </c>
      <c r="K35" s="159">
        <v>0</v>
      </c>
      <c r="L35" s="159">
        <v>0</v>
      </c>
      <c r="M35" s="159">
        <v>0</v>
      </c>
      <c r="N35" s="159">
        <v>0</v>
      </c>
      <c r="O35" s="159">
        <v>0</v>
      </c>
      <c r="P35" s="159">
        <v>0</v>
      </c>
      <c r="Q35" s="159">
        <v>0</v>
      </c>
      <c r="R35" s="159">
        <v>2</v>
      </c>
      <c r="S35" s="159">
        <v>0</v>
      </c>
      <c r="T35" s="159">
        <v>0</v>
      </c>
      <c r="U35" s="159">
        <v>0</v>
      </c>
      <c r="V35" s="159">
        <v>1</v>
      </c>
      <c r="W35" s="159">
        <v>0</v>
      </c>
      <c r="X35" s="159">
        <v>0</v>
      </c>
      <c r="Y35" s="159">
        <f>SUM(Tabell6[[#This Row],[02011000]:[16029069]])</f>
        <v>3</v>
      </c>
    </row>
    <row r="37" spans="1:27" ht="18.5" x14ac:dyDescent="0.45">
      <c r="A37" s="138" t="s">
        <v>140</v>
      </c>
    </row>
    <row r="39" spans="1:27" ht="14.5" x14ac:dyDescent="0.35">
      <c r="B39" s="158" t="s">
        <v>137</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1:27" ht="14.5" x14ac:dyDescent="0.35">
      <c r="A40" s="160" t="s">
        <v>122</v>
      </c>
      <c r="B40" s="140" t="s">
        <v>44</v>
      </c>
      <c r="C40" s="140" t="s">
        <v>45</v>
      </c>
      <c r="D40" s="140" t="s">
        <v>48</v>
      </c>
      <c r="E40" s="140" t="s">
        <v>50</v>
      </c>
      <c r="F40" s="140" t="s">
        <v>52</v>
      </c>
      <c r="G40" s="140" t="s">
        <v>53</v>
      </c>
      <c r="H40" s="140" t="s">
        <v>55</v>
      </c>
      <c r="I40" s="140" t="s">
        <v>56</v>
      </c>
      <c r="J40" s="140" t="s">
        <v>57</v>
      </c>
      <c r="K40" s="140" t="s">
        <v>58</v>
      </c>
      <c r="L40" s="140" t="s">
        <v>59</v>
      </c>
      <c r="M40" s="140" t="s">
        <v>62</v>
      </c>
      <c r="N40" s="140" t="s">
        <v>64</v>
      </c>
      <c r="O40" s="140" t="s">
        <v>65</v>
      </c>
    </row>
    <row r="41" spans="1:27" ht="14.5" x14ac:dyDescent="0.35">
      <c r="A41" s="161" t="s">
        <v>138</v>
      </c>
      <c r="B41" s="159">
        <v>7</v>
      </c>
      <c r="C41" s="159">
        <v>646</v>
      </c>
      <c r="D41" s="159">
        <v>24</v>
      </c>
      <c r="E41" s="159">
        <v>35</v>
      </c>
      <c r="F41" s="159">
        <v>2</v>
      </c>
      <c r="G41" s="159">
        <v>567</v>
      </c>
      <c r="H41" s="159">
        <v>271</v>
      </c>
      <c r="I41" s="159">
        <v>342</v>
      </c>
      <c r="J41" s="159">
        <v>3122</v>
      </c>
      <c r="K41" s="159">
        <v>283</v>
      </c>
      <c r="L41" s="159">
        <v>1</v>
      </c>
      <c r="M41" s="159">
        <v>9233</v>
      </c>
      <c r="N41" s="159">
        <v>19</v>
      </c>
      <c r="O41" s="159">
        <f t="shared" ref="O41:O73" si="0">SUM(B41:N41)</f>
        <v>14552</v>
      </c>
    </row>
    <row r="42" spans="1:27" ht="14.5" x14ac:dyDescent="0.35">
      <c r="A42" s="161" t="s">
        <v>141</v>
      </c>
      <c r="B42" s="159">
        <v>0</v>
      </c>
      <c r="C42" s="159">
        <v>0</v>
      </c>
      <c r="D42" s="159">
        <v>0</v>
      </c>
      <c r="E42" s="159">
        <v>0</v>
      </c>
      <c r="F42" s="159">
        <v>0</v>
      </c>
      <c r="G42" s="159">
        <v>0</v>
      </c>
      <c r="H42" s="159">
        <v>0</v>
      </c>
      <c r="I42" s="159">
        <v>1</v>
      </c>
      <c r="J42" s="159">
        <v>726</v>
      </c>
      <c r="K42" s="159">
        <v>0</v>
      </c>
      <c r="L42" s="159">
        <v>0</v>
      </c>
      <c r="M42" s="159">
        <v>2342</v>
      </c>
      <c r="N42" s="159">
        <v>0</v>
      </c>
      <c r="O42" s="159">
        <f t="shared" si="0"/>
        <v>3069</v>
      </c>
    </row>
    <row r="43" spans="1:27" ht="14.5" x14ac:dyDescent="0.35">
      <c r="A43" s="161" t="s">
        <v>28</v>
      </c>
      <c r="B43" s="159">
        <v>0</v>
      </c>
      <c r="C43" s="159">
        <v>0</v>
      </c>
      <c r="D43" s="159">
        <v>0</v>
      </c>
      <c r="E43" s="159">
        <v>0</v>
      </c>
      <c r="F43" s="159">
        <v>0</v>
      </c>
      <c r="G43" s="159">
        <v>4</v>
      </c>
      <c r="H43" s="159">
        <v>1</v>
      </c>
      <c r="I43" s="159">
        <v>11</v>
      </c>
      <c r="J43" s="159">
        <v>89</v>
      </c>
      <c r="K43" s="159">
        <v>0</v>
      </c>
      <c r="L43" s="159">
        <v>0</v>
      </c>
      <c r="M43" s="159">
        <v>1990</v>
      </c>
      <c r="N43" s="159">
        <v>1</v>
      </c>
      <c r="O43" s="159">
        <f t="shared" si="0"/>
        <v>2096</v>
      </c>
    </row>
    <row r="44" spans="1:27" ht="14.5" x14ac:dyDescent="0.35">
      <c r="A44" s="161" t="s">
        <v>24</v>
      </c>
      <c r="B44" s="159">
        <v>5</v>
      </c>
      <c r="C44" s="159">
        <v>337</v>
      </c>
      <c r="D44" s="159">
        <v>0</v>
      </c>
      <c r="E44" s="159">
        <v>13</v>
      </c>
      <c r="F44" s="159">
        <v>0</v>
      </c>
      <c r="G44" s="159">
        <v>85</v>
      </c>
      <c r="H44" s="159">
        <v>4</v>
      </c>
      <c r="I44" s="159">
        <v>175</v>
      </c>
      <c r="J44" s="159">
        <v>418</v>
      </c>
      <c r="K44" s="159">
        <v>95</v>
      </c>
      <c r="L44" s="159">
        <v>0</v>
      </c>
      <c r="M44" s="159">
        <v>601</v>
      </c>
      <c r="N44" s="159">
        <v>16</v>
      </c>
      <c r="O44" s="159">
        <f t="shared" si="0"/>
        <v>1749</v>
      </c>
    </row>
    <row r="45" spans="1:27" ht="14.5" x14ac:dyDescent="0.35">
      <c r="A45" s="161" t="s">
        <v>13</v>
      </c>
      <c r="B45" s="159">
        <v>1</v>
      </c>
      <c r="C45" s="159">
        <v>208</v>
      </c>
      <c r="D45" s="159">
        <v>0</v>
      </c>
      <c r="E45" s="159">
        <v>2</v>
      </c>
      <c r="F45" s="159">
        <v>1</v>
      </c>
      <c r="G45" s="159">
        <v>150</v>
      </c>
      <c r="H45" s="159">
        <v>2</v>
      </c>
      <c r="I45" s="159">
        <v>23</v>
      </c>
      <c r="J45" s="159">
        <v>259</v>
      </c>
      <c r="K45" s="159">
        <v>112</v>
      </c>
      <c r="L45" s="159">
        <v>0</v>
      </c>
      <c r="M45" s="159">
        <v>824</v>
      </c>
      <c r="N45" s="159">
        <v>0</v>
      </c>
      <c r="O45" s="159">
        <f t="shared" si="0"/>
        <v>1582</v>
      </c>
    </row>
    <row r="46" spans="1:27" ht="14.5" x14ac:dyDescent="0.35">
      <c r="A46" s="161" t="s">
        <v>66</v>
      </c>
      <c r="B46" s="159">
        <v>0</v>
      </c>
      <c r="C46" s="159">
        <v>1</v>
      </c>
      <c r="D46" s="159">
        <v>0</v>
      </c>
      <c r="E46" s="159">
        <v>0</v>
      </c>
      <c r="F46" s="159">
        <v>0</v>
      </c>
      <c r="G46" s="159">
        <v>0</v>
      </c>
      <c r="H46" s="159">
        <v>0</v>
      </c>
      <c r="I46" s="159">
        <v>0</v>
      </c>
      <c r="J46" s="159">
        <v>72</v>
      </c>
      <c r="K46" s="159">
        <v>0</v>
      </c>
      <c r="L46" s="159">
        <v>0</v>
      </c>
      <c r="M46" s="159">
        <v>1392</v>
      </c>
      <c r="N46" s="159">
        <v>0</v>
      </c>
      <c r="O46" s="159">
        <f t="shared" si="0"/>
        <v>1465</v>
      </c>
    </row>
    <row r="47" spans="1:27" ht="14.5" x14ac:dyDescent="0.35">
      <c r="A47" s="161" t="s">
        <v>76</v>
      </c>
      <c r="B47" s="159">
        <v>0</v>
      </c>
      <c r="C47" s="159">
        <v>0</v>
      </c>
      <c r="D47" s="159">
        <v>0</v>
      </c>
      <c r="E47" s="159">
        <v>0</v>
      </c>
      <c r="F47" s="159">
        <v>0</v>
      </c>
      <c r="G47" s="159">
        <v>0</v>
      </c>
      <c r="H47" s="159">
        <v>0</v>
      </c>
      <c r="I47" s="159">
        <v>0</v>
      </c>
      <c r="J47" s="159">
        <v>93</v>
      </c>
      <c r="K47" s="159">
        <v>3</v>
      </c>
      <c r="L47" s="159">
        <v>0</v>
      </c>
      <c r="M47" s="159">
        <v>699</v>
      </c>
      <c r="N47" s="159">
        <v>0</v>
      </c>
      <c r="O47" s="159">
        <f t="shared" si="0"/>
        <v>795</v>
      </c>
    </row>
    <row r="48" spans="1:27" ht="14.5" x14ac:dyDescent="0.35">
      <c r="A48" s="161" t="s">
        <v>11</v>
      </c>
      <c r="B48" s="159">
        <v>0</v>
      </c>
      <c r="C48" s="159">
        <v>6</v>
      </c>
      <c r="D48" s="159">
        <v>0</v>
      </c>
      <c r="E48" s="159">
        <v>0</v>
      </c>
      <c r="F48" s="159">
        <v>0</v>
      </c>
      <c r="G48" s="159">
        <v>147</v>
      </c>
      <c r="H48" s="159">
        <v>197</v>
      </c>
      <c r="I48" s="159">
        <v>0</v>
      </c>
      <c r="J48" s="159">
        <v>13</v>
      </c>
      <c r="K48" s="159">
        <v>23</v>
      </c>
      <c r="L48" s="159">
        <v>0</v>
      </c>
      <c r="M48" s="159">
        <v>403</v>
      </c>
      <c r="N48" s="159">
        <v>0</v>
      </c>
      <c r="O48" s="159">
        <f t="shared" si="0"/>
        <v>789</v>
      </c>
    </row>
    <row r="49" spans="1:15" ht="14.5" x14ac:dyDescent="0.35">
      <c r="A49" s="161" t="s">
        <v>71</v>
      </c>
      <c r="B49" s="159">
        <v>0</v>
      </c>
      <c r="C49" s="159">
        <v>1</v>
      </c>
      <c r="D49" s="159">
        <v>0</v>
      </c>
      <c r="E49" s="159">
        <v>0</v>
      </c>
      <c r="F49" s="159">
        <v>0</v>
      </c>
      <c r="G49" s="159">
        <v>64</v>
      </c>
      <c r="H49" s="159">
        <v>0</v>
      </c>
      <c r="I49" s="159">
        <v>14</v>
      </c>
      <c r="J49" s="159">
        <v>539</v>
      </c>
      <c r="K49" s="159">
        <v>16</v>
      </c>
      <c r="L49" s="159">
        <v>0</v>
      </c>
      <c r="M49" s="159">
        <v>36</v>
      </c>
      <c r="N49" s="159">
        <v>0</v>
      </c>
      <c r="O49" s="159">
        <f t="shared" si="0"/>
        <v>670</v>
      </c>
    </row>
    <row r="50" spans="1:15" ht="14.5" x14ac:dyDescent="0.35">
      <c r="A50" s="161" t="s">
        <v>85</v>
      </c>
      <c r="B50" s="159">
        <v>0</v>
      </c>
      <c r="C50" s="159">
        <v>0</v>
      </c>
      <c r="D50" s="159">
        <v>0</v>
      </c>
      <c r="E50" s="159">
        <v>0</v>
      </c>
      <c r="F50" s="159">
        <v>0</v>
      </c>
      <c r="G50" s="159">
        <v>0</v>
      </c>
      <c r="H50" s="159">
        <v>0</v>
      </c>
      <c r="I50" s="159">
        <v>0</v>
      </c>
      <c r="J50" s="159">
        <v>411</v>
      </c>
      <c r="K50" s="159">
        <v>10</v>
      </c>
      <c r="L50" s="159">
        <v>0</v>
      </c>
      <c r="M50" s="159">
        <v>5</v>
      </c>
      <c r="N50" s="159">
        <v>0</v>
      </c>
      <c r="O50" s="159">
        <f t="shared" si="0"/>
        <v>426</v>
      </c>
    </row>
    <row r="51" spans="1:15" ht="14.5" x14ac:dyDescent="0.35">
      <c r="A51" s="161" t="s">
        <v>82</v>
      </c>
      <c r="B51" s="159">
        <v>0</v>
      </c>
      <c r="C51" s="159">
        <v>13</v>
      </c>
      <c r="D51" s="159">
        <v>0</v>
      </c>
      <c r="E51" s="159">
        <v>0</v>
      </c>
      <c r="F51" s="159">
        <v>0</v>
      </c>
      <c r="G51" s="159">
        <v>1</v>
      </c>
      <c r="H51" s="159">
        <v>0</v>
      </c>
      <c r="I51" s="159">
        <v>98</v>
      </c>
      <c r="J51" s="159">
        <v>71</v>
      </c>
      <c r="K51" s="159">
        <v>20</v>
      </c>
      <c r="L51" s="159">
        <v>0</v>
      </c>
      <c r="M51" s="159">
        <v>207</v>
      </c>
      <c r="N51" s="159">
        <v>0</v>
      </c>
      <c r="O51" s="159">
        <f t="shared" si="0"/>
        <v>410</v>
      </c>
    </row>
    <row r="52" spans="1:15" ht="14.5" x14ac:dyDescent="0.35">
      <c r="A52" s="161" t="s">
        <v>73</v>
      </c>
      <c r="B52" s="159">
        <v>0</v>
      </c>
      <c r="C52" s="159">
        <v>0</v>
      </c>
      <c r="D52" s="159">
        <v>0</v>
      </c>
      <c r="E52" s="159">
        <v>0</v>
      </c>
      <c r="F52" s="159">
        <v>0</v>
      </c>
      <c r="G52" s="159">
        <v>0</v>
      </c>
      <c r="H52" s="159">
        <v>13</v>
      </c>
      <c r="I52" s="159">
        <v>0</v>
      </c>
      <c r="J52" s="159">
        <v>92</v>
      </c>
      <c r="K52" s="159">
        <v>0</v>
      </c>
      <c r="L52" s="159">
        <v>0</v>
      </c>
      <c r="M52" s="159">
        <v>199</v>
      </c>
      <c r="N52" s="159">
        <v>1</v>
      </c>
      <c r="O52" s="159">
        <f t="shared" si="0"/>
        <v>305</v>
      </c>
    </row>
    <row r="53" spans="1:15" ht="14.5" x14ac:dyDescent="0.35">
      <c r="A53" s="161" t="s">
        <v>25</v>
      </c>
      <c r="B53" s="159">
        <v>0</v>
      </c>
      <c r="C53" s="159">
        <v>12</v>
      </c>
      <c r="D53" s="159">
        <v>1</v>
      </c>
      <c r="E53" s="159">
        <v>0</v>
      </c>
      <c r="F53" s="159">
        <v>0</v>
      </c>
      <c r="G53" s="159">
        <v>2</v>
      </c>
      <c r="H53" s="159">
        <v>0</v>
      </c>
      <c r="I53" s="159">
        <v>15</v>
      </c>
      <c r="J53" s="159">
        <v>25</v>
      </c>
      <c r="K53" s="159">
        <v>0</v>
      </c>
      <c r="L53" s="159">
        <v>0</v>
      </c>
      <c r="M53" s="159">
        <v>207</v>
      </c>
      <c r="N53" s="159">
        <v>0</v>
      </c>
      <c r="O53" s="159">
        <f t="shared" si="0"/>
        <v>262</v>
      </c>
    </row>
    <row r="54" spans="1:15" ht="14.5" x14ac:dyDescent="0.35">
      <c r="A54" s="161" t="s">
        <v>90</v>
      </c>
      <c r="B54" s="159">
        <v>0</v>
      </c>
      <c r="C54" s="159">
        <v>39</v>
      </c>
      <c r="D54" s="159">
        <v>0</v>
      </c>
      <c r="E54" s="159">
        <v>0</v>
      </c>
      <c r="F54" s="159">
        <v>0</v>
      </c>
      <c r="G54" s="159">
        <v>0</v>
      </c>
      <c r="H54" s="159">
        <v>0</v>
      </c>
      <c r="I54" s="159">
        <v>1</v>
      </c>
      <c r="J54" s="159">
        <v>12</v>
      </c>
      <c r="K54" s="159">
        <v>0</v>
      </c>
      <c r="L54" s="159">
        <v>0</v>
      </c>
      <c r="M54" s="159">
        <v>165</v>
      </c>
      <c r="N54" s="159">
        <v>0</v>
      </c>
      <c r="O54" s="159">
        <f t="shared" si="0"/>
        <v>217</v>
      </c>
    </row>
    <row r="55" spans="1:15" ht="14.5" x14ac:dyDescent="0.35">
      <c r="A55" s="161" t="s">
        <v>81</v>
      </c>
      <c r="B55" s="159">
        <v>0</v>
      </c>
      <c r="C55" s="159">
        <v>4</v>
      </c>
      <c r="D55" s="159">
        <v>0</v>
      </c>
      <c r="E55" s="159">
        <v>0</v>
      </c>
      <c r="F55" s="159">
        <v>0</v>
      </c>
      <c r="G55" s="159">
        <v>3</v>
      </c>
      <c r="H55" s="159">
        <v>0</v>
      </c>
      <c r="I55" s="159">
        <v>0</v>
      </c>
      <c r="J55" s="159">
        <v>207</v>
      </c>
      <c r="K55" s="159">
        <v>2</v>
      </c>
      <c r="L55" s="159">
        <v>0</v>
      </c>
      <c r="M55" s="159">
        <v>0</v>
      </c>
      <c r="N55" s="159">
        <v>0</v>
      </c>
      <c r="O55" s="159">
        <f t="shared" si="0"/>
        <v>216</v>
      </c>
    </row>
    <row r="56" spans="1:15" ht="14.5" x14ac:dyDescent="0.35">
      <c r="A56" s="161" t="s">
        <v>70</v>
      </c>
      <c r="B56" s="159">
        <v>0</v>
      </c>
      <c r="C56" s="159">
        <v>0</v>
      </c>
      <c r="D56" s="159">
        <v>0</v>
      </c>
      <c r="E56" s="159">
        <v>0</v>
      </c>
      <c r="F56" s="159">
        <v>0</v>
      </c>
      <c r="G56" s="159">
        <v>100</v>
      </c>
      <c r="H56" s="159">
        <v>43</v>
      </c>
      <c r="I56" s="159">
        <v>2</v>
      </c>
      <c r="J56" s="159">
        <v>1</v>
      </c>
      <c r="K56" s="159">
        <v>0</v>
      </c>
      <c r="L56" s="159">
        <v>0</v>
      </c>
      <c r="M56" s="159">
        <v>0</v>
      </c>
      <c r="N56" s="159">
        <v>0</v>
      </c>
      <c r="O56" s="159">
        <f t="shared" si="0"/>
        <v>146</v>
      </c>
    </row>
    <row r="57" spans="1:15" ht="14.5" x14ac:dyDescent="0.35">
      <c r="A57" s="161" t="s">
        <v>75</v>
      </c>
      <c r="B57" s="159">
        <v>0</v>
      </c>
      <c r="C57" s="159">
        <v>0</v>
      </c>
      <c r="D57" s="159">
        <v>0</v>
      </c>
      <c r="E57" s="159">
        <v>0</v>
      </c>
      <c r="F57" s="159">
        <v>0</v>
      </c>
      <c r="G57" s="159">
        <v>0</v>
      </c>
      <c r="H57" s="159">
        <v>0</v>
      </c>
      <c r="I57" s="159">
        <v>0</v>
      </c>
      <c r="J57" s="159">
        <v>0</v>
      </c>
      <c r="K57" s="159">
        <v>0</v>
      </c>
      <c r="L57" s="159">
        <v>0</v>
      </c>
      <c r="M57" s="159">
        <v>78</v>
      </c>
      <c r="N57" s="159">
        <v>0</v>
      </c>
      <c r="O57" s="159">
        <f t="shared" si="0"/>
        <v>78</v>
      </c>
    </row>
    <row r="58" spans="1:15" ht="14.5" x14ac:dyDescent="0.35">
      <c r="A58" s="161" t="s">
        <v>27</v>
      </c>
      <c r="B58" s="159">
        <v>0</v>
      </c>
      <c r="C58" s="159">
        <v>2</v>
      </c>
      <c r="D58" s="159">
        <v>23</v>
      </c>
      <c r="E58" s="159">
        <v>0</v>
      </c>
      <c r="F58" s="159">
        <v>0</v>
      </c>
      <c r="G58" s="159">
        <v>7</v>
      </c>
      <c r="H58" s="159">
        <v>3</v>
      </c>
      <c r="I58" s="159">
        <v>0</v>
      </c>
      <c r="J58" s="159">
        <v>3</v>
      </c>
      <c r="K58" s="159">
        <v>0</v>
      </c>
      <c r="L58" s="159">
        <v>0</v>
      </c>
      <c r="M58" s="159">
        <v>19</v>
      </c>
      <c r="N58" s="159">
        <v>0</v>
      </c>
      <c r="O58" s="159">
        <f t="shared" si="0"/>
        <v>57</v>
      </c>
    </row>
    <row r="59" spans="1:15" ht="14.5" x14ac:dyDescent="0.35">
      <c r="A59" s="161" t="s">
        <v>67</v>
      </c>
      <c r="B59" s="159">
        <v>0</v>
      </c>
      <c r="C59" s="159">
        <v>0</v>
      </c>
      <c r="D59" s="159">
        <v>0</v>
      </c>
      <c r="E59" s="159">
        <v>0</v>
      </c>
      <c r="F59" s="159">
        <v>0</v>
      </c>
      <c r="G59" s="159">
        <v>1</v>
      </c>
      <c r="H59" s="159">
        <v>0</v>
      </c>
      <c r="I59" s="159">
        <v>0</v>
      </c>
      <c r="J59" s="159">
        <v>34</v>
      </c>
      <c r="K59" s="159">
        <v>0</v>
      </c>
      <c r="L59" s="159">
        <v>0</v>
      </c>
      <c r="M59" s="159">
        <v>14</v>
      </c>
      <c r="N59" s="159">
        <v>0</v>
      </c>
      <c r="O59" s="159">
        <f t="shared" si="0"/>
        <v>49</v>
      </c>
    </row>
    <row r="60" spans="1:15" ht="14.5" x14ac:dyDescent="0.35">
      <c r="A60" s="161" t="s">
        <v>93</v>
      </c>
      <c r="B60" s="159">
        <v>0</v>
      </c>
      <c r="C60" s="159">
        <v>0</v>
      </c>
      <c r="D60" s="159">
        <v>0</v>
      </c>
      <c r="E60" s="159">
        <v>0</v>
      </c>
      <c r="F60" s="159">
        <v>0</v>
      </c>
      <c r="G60" s="159">
        <v>0</v>
      </c>
      <c r="H60" s="159">
        <v>0</v>
      </c>
      <c r="I60" s="159">
        <v>0</v>
      </c>
      <c r="J60" s="159">
        <v>0</v>
      </c>
      <c r="K60" s="159">
        <v>0</v>
      </c>
      <c r="L60" s="159">
        <v>0</v>
      </c>
      <c r="M60" s="159">
        <v>32</v>
      </c>
      <c r="N60" s="159">
        <v>0</v>
      </c>
      <c r="O60" s="159">
        <f t="shared" si="0"/>
        <v>32</v>
      </c>
    </row>
    <row r="61" spans="1:15" ht="14.5" x14ac:dyDescent="0.35">
      <c r="A61" s="161" t="s">
        <v>91</v>
      </c>
      <c r="B61" s="159">
        <v>0</v>
      </c>
      <c r="C61" s="159">
        <v>0</v>
      </c>
      <c r="D61" s="159">
        <v>0</v>
      </c>
      <c r="E61" s="159">
        <v>0</v>
      </c>
      <c r="F61" s="159">
        <v>0</v>
      </c>
      <c r="G61" s="159">
        <v>0</v>
      </c>
      <c r="H61" s="159">
        <v>0</v>
      </c>
      <c r="I61" s="159">
        <v>0</v>
      </c>
      <c r="J61" s="159">
        <v>28</v>
      </c>
      <c r="K61" s="159">
        <v>0</v>
      </c>
      <c r="L61" s="159">
        <v>0</v>
      </c>
      <c r="M61" s="159">
        <v>0</v>
      </c>
      <c r="N61" s="159">
        <v>0</v>
      </c>
      <c r="O61" s="159">
        <f t="shared" si="0"/>
        <v>28</v>
      </c>
    </row>
    <row r="62" spans="1:15" ht="14.5" x14ac:dyDescent="0.35">
      <c r="A62" s="161" t="s">
        <v>89</v>
      </c>
      <c r="B62" s="159">
        <v>0</v>
      </c>
      <c r="C62" s="159">
        <v>0</v>
      </c>
      <c r="D62" s="159">
        <v>0</v>
      </c>
      <c r="E62" s="159">
        <v>0</v>
      </c>
      <c r="F62" s="159">
        <v>0</v>
      </c>
      <c r="G62" s="159">
        <v>0</v>
      </c>
      <c r="H62" s="159">
        <v>0</v>
      </c>
      <c r="I62" s="159">
        <v>1</v>
      </c>
      <c r="J62" s="159">
        <v>16</v>
      </c>
      <c r="K62" s="159">
        <v>0</v>
      </c>
      <c r="L62" s="159">
        <v>0</v>
      </c>
      <c r="M62" s="159">
        <v>7</v>
      </c>
      <c r="N62" s="159">
        <v>0</v>
      </c>
      <c r="O62" s="159">
        <f t="shared" si="0"/>
        <v>24</v>
      </c>
    </row>
    <row r="63" spans="1:15" ht="14.5" x14ac:dyDescent="0.35">
      <c r="A63" s="161" t="s">
        <v>83</v>
      </c>
      <c r="B63" s="159">
        <v>0</v>
      </c>
      <c r="C63" s="159">
        <v>0</v>
      </c>
      <c r="D63" s="159">
        <v>0</v>
      </c>
      <c r="E63" s="159">
        <v>20</v>
      </c>
      <c r="F63" s="159">
        <v>0</v>
      </c>
      <c r="G63" s="159">
        <v>0</v>
      </c>
      <c r="H63" s="159">
        <v>0</v>
      </c>
      <c r="I63" s="159">
        <v>0</v>
      </c>
      <c r="J63" s="159">
        <v>0</v>
      </c>
      <c r="K63" s="159">
        <v>0</v>
      </c>
      <c r="L63" s="159">
        <v>0</v>
      </c>
      <c r="M63" s="159">
        <v>0</v>
      </c>
      <c r="N63" s="159">
        <v>0</v>
      </c>
      <c r="O63" s="159">
        <f t="shared" si="0"/>
        <v>20</v>
      </c>
    </row>
    <row r="64" spans="1:15" ht="14.5" x14ac:dyDescent="0.35">
      <c r="A64" s="161" t="s">
        <v>80</v>
      </c>
      <c r="B64" s="159">
        <v>0</v>
      </c>
      <c r="C64" s="159">
        <v>13</v>
      </c>
      <c r="D64" s="159">
        <v>0</v>
      </c>
      <c r="E64" s="159">
        <v>0</v>
      </c>
      <c r="F64" s="159">
        <v>0</v>
      </c>
      <c r="G64" s="159">
        <v>0</v>
      </c>
      <c r="H64" s="159">
        <v>0</v>
      </c>
      <c r="I64" s="159">
        <v>0</v>
      </c>
      <c r="J64" s="159">
        <v>0</v>
      </c>
      <c r="K64" s="159">
        <v>0</v>
      </c>
      <c r="L64" s="159">
        <v>0</v>
      </c>
      <c r="M64" s="159">
        <v>0</v>
      </c>
      <c r="N64" s="159">
        <v>0</v>
      </c>
      <c r="O64" s="159">
        <f t="shared" si="0"/>
        <v>13</v>
      </c>
    </row>
    <row r="65" spans="1:15" ht="14.5" x14ac:dyDescent="0.35">
      <c r="A65" s="161" t="s">
        <v>68</v>
      </c>
      <c r="B65" s="159">
        <v>0</v>
      </c>
      <c r="C65" s="159">
        <v>0</v>
      </c>
      <c r="D65" s="159">
        <v>0</v>
      </c>
      <c r="E65" s="159">
        <v>0</v>
      </c>
      <c r="F65" s="159">
        <v>0</v>
      </c>
      <c r="G65" s="159">
        <v>0</v>
      </c>
      <c r="H65" s="159">
        <v>0</v>
      </c>
      <c r="I65" s="159">
        <v>0</v>
      </c>
      <c r="J65" s="159">
        <v>8</v>
      </c>
      <c r="K65" s="159">
        <v>0</v>
      </c>
      <c r="L65" s="159">
        <v>0</v>
      </c>
      <c r="M65" s="159">
        <v>3</v>
      </c>
      <c r="N65" s="159">
        <v>0</v>
      </c>
      <c r="O65" s="159">
        <f t="shared" si="0"/>
        <v>11</v>
      </c>
    </row>
    <row r="66" spans="1:15" ht="14.5" x14ac:dyDescent="0.35">
      <c r="A66" s="161" t="s">
        <v>92</v>
      </c>
      <c r="B66" s="159">
        <v>0</v>
      </c>
      <c r="C66" s="159">
        <v>10</v>
      </c>
      <c r="D66" s="159">
        <v>0</v>
      </c>
      <c r="E66" s="159">
        <v>0</v>
      </c>
      <c r="F66" s="159">
        <v>0</v>
      </c>
      <c r="G66" s="159">
        <v>0</v>
      </c>
      <c r="H66" s="159">
        <v>0</v>
      </c>
      <c r="I66" s="159">
        <v>0</v>
      </c>
      <c r="J66" s="159">
        <v>0</v>
      </c>
      <c r="K66" s="159">
        <v>0</v>
      </c>
      <c r="L66" s="159">
        <v>0</v>
      </c>
      <c r="M66" s="159">
        <v>0</v>
      </c>
      <c r="N66" s="159">
        <v>0</v>
      </c>
      <c r="O66" s="159">
        <f t="shared" si="0"/>
        <v>10</v>
      </c>
    </row>
    <row r="67" spans="1:15" ht="14.5" x14ac:dyDescent="0.35">
      <c r="A67" s="161" t="s">
        <v>142</v>
      </c>
      <c r="B67" s="159">
        <v>0</v>
      </c>
      <c r="C67" s="159">
        <v>1</v>
      </c>
      <c r="D67" s="159">
        <v>0</v>
      </c>
      <c r="E67" s="159">
        <v>0</v>
      </c>
      <c r="F67" s="159">
        <v>0</v>
      </c>
      <c r="G67" s="159">
        <v>0</v>
      </c>
      <c r="H67" s="159">
        <v>0</v>
      </c>
      <c r="I67" s="159">
        <v>1</v>
      </c>
      <c r="J67" s="159">
        <v>3</v>
      </c>
      <c r="K67" s="159">
        <v>0</v>
      </c>
      <c r="L67" s="159">
        <v>0</v>
      </c>
      <c r="M67" s="159">
        <v>2</v>
      </c>
      <c r="N67" s="159">
        <v>1</v>
      </c>
      <c r="O67" s="159">
        <f t="shared" si="0"/>
        <v>8</v>
      </c>
    </row>
    <row r="68" spans="1:15" ht="14.5" x14ac:dyDescent="0.35">
      <c r="A68" s="161" t="s">
        <v>94</v>
      </c>
      <c r="B68" s="159">
        <v>0</v>
      </c>
      <c r="C68" s="159">
        <v>0</v>
      </c>
      <c r="D68" s="159">
        <v>0</v>
      </c>
      <c r="E68" s="159">
        <v>0</v>
      </c>
      <c r="F68" s="159">
        <v>0</v>
      </c>
      <c r="G68" s="159">
        <v>0</v>
      </c>
      <c r="H68" s="159">
        <v>0</v>
      </c>
      <c r="I68" s="159">
        <v>0</v>
      </c>
      <c r="J68" s="159">
        <v>0</v>
      </c>
      <c r="K68" s="159">
        <v>0</v>
      </c>
      <c r="L68" s="159">
        <v>0</v>
      </c>
      <c r="M68" s="159">
        <v>5</v>
      </c>
      <c r="N68" s="159">
        <v>0</v>
      </c>
      <c r="O68" s="159">
        <f t="shared" si="0"/>
        <v>5</v>
      </c>
    </row>
    <row r="69" spans="1:15" ht="14.5" x14ac:dyDescent="0.35">
      <c r="A69" s="161" t="s">
        <v>143</v>
      </c>
      <c r="B69" s="159">
        <v>0</v>
      </c>
      <c r="C69" s="159">
        <v>0</v>
      </c>
      <c r="D69" s="159">
        <v>0</v>
      </c>
      <c r="E69" s="159">
        <v>0</v>
      </c>
      <c r="F69" s="159">
        <v>0</v>
      </c>
      <c r="G69" s="159">
        <v>0</v>
      </c>
      <c r="H69" s="159">
        <v>4</v>
      </c>
      <c r="I69" s="159">
        <v>0</v>
      </c>
      <c r="J69" s="159">
        <v>0</v>
      </c>
      <c r="K69" s="159">
        <v>0</v>
      </c>
      <c r="L69" s="159">
        <v>0</v>
      </c>
      <c r="M69" s="159">
        <v>0</v>
      </c>
      <c r="N69" s="159">
        <v>1</v>
      </c>
      <c r="O69" s="159">
        <f t="shared" si="0"/>
        <v>5</v>
      </c>
    </row>
    <row r="70" spans="1:15" ht="14.5" x14ac:dyDescent="0.35">
      <c r="A70" s="161" t="s">
        <v>88</v>
      </c>
      <c r="B70" s="159">
        <v>0</v>
      </c>
      <c r="C70" s="159">
        <v>0</v>
      </c>
      <c r="D70" s="159">
        <v>0</v>
      </c>
      <c r="E70" s="159">
        <v>0</v>
      </c>
      <c r="F70" s="159">
        <v>0</v>
      </c>
      <c r="G70" s="159">
        <v>1</v>
      </c>
      <c r="H70" s="159">
        <v>0</v>
      </c>
      <c r="I70" s="159">
        <v>0</v>
      </c>
      <c r="J70" s="159">
        <v>0</v>
      </c>
      <c r="K70" s="159">
        <v>0</v>
      </c>
      <c r="L70" s="159">
        <v>0</v>
      </c>
      <c r="M70" s="159">
        <v>3</v>
      </c>
      <c r="N70" s="159">
        <v>0</v>
      </c>
      <c r="O70" s="159">
        <f t="shared" si="0"/>
        <v>4</v>
      </c>
    </row>
    <row r="71" spans="1:15" ht="14.5" x14ac:dyDescent="0.35">
      <c r="A71" s="161" t="s">
        <v>72</v>
      </c>
      <c r="B71" s="159">
        <v>0</v>
      </c>
      <c r="C71" s="159">
        <v>0</v>
      </c>
      <c r="D71" s="159">
        <v>0</v>
      </c>
      <c r="E71" s="159">
        <v>0</v>
      </c>
      <c r="F71" s="159">
        <v>0</v>
      </c>
      <c r="G71" s="159">
        <v>0</v>
      </c>
      <c r="H71" s="159">
        <v>4</v>
      </c>
      <c r="I71" s="159">
        <v>0</v>
      </c>
      <c r="J71" s="159">
        <v>0</v>
      </c>
      <c r="K71" s="159">
        <v>0</v>
      </c>
      <c r="L71" s="159">
        <v>0</v>
      </c>
      <c r="M71" s="159">
        <v>0</v>
      </c>
      <c r="N71" s="159">
        <v>0</v>
      </c>
      <c r="O71" s="159">
        <f t="shared" si="0"/>
        <v>4</v>
      </c>
    </row>
    <row r="72" spans="1:15" ht="14.5" x14ac:dyDescent="0.35">
      <c r="A72" s="161" t="s">
        <v>96</v>
      </c>
      <c r="B72" s="159">
        <v>0</v>
      </c>
      <c r="C72" s="159">
        <v>0</v>
      </c>
      <c r="D72" s="159">
        <v>0</v>
      </c>
      <c r="E72" s="159">
        <v>0</v>
      </c>
      <c r="F72" s="159">
        <v>0</v>
      </c>
      <c r="G72" s="159">
        <v>0</v>
      </c>
      <c r="H72" s="159">
        <v>1</v>
      </c>
      <c r="I72" s="159">
        <v>0</v>
      </c>
      <c r="J72" s="159">
        <v>1</v>
      </c>
      <c r="K72" s="159">
        <v>0</v>
      </c>
      <c r="L72" s="159">
        <v>0</v>
      </c>
      <c r="M72" s="159">
        <v>0</v>
      </c>
      <c r="N72" s="159">
        <v>0</v>
      </c>
      <c r="O72" s="159">
        <f t="shared" si="0"/>
        <v>2</v>
      </c>
    </row>
    <row r="73" spans="1:15" ht="14.5" x14ac:dyDescent="0.35">
      <c r="A73" s="161" t="s">
        <v>95</v>
      </c>
      <c r="B73" s="159">
        <v>0</v>
      </c>
      <c r="C73" s="159">
        <v>0</v>
      </c>
      <c r="D73" s="159">
        <v>0</v>
      </c>
      <c r="E73" s="159">
        <v>0</v>
      </c>
      <c r="F73" s="159">
        <v>0</v>
      </c>
      <c r="G73" s="159">
        <v>0</v>
      </c>
      <c r="H73" s="159">
        <v>0</v>
      </c>
      <c r="I73" s="159">
        <v>0</v>
      </c>
      <c r="J73" s="159">
        <v>1</v>
      </c>
      <c r="K73" s="159">
        <v>0</v>
      </c>
      <c r="L73" s="159">
        <v>0</v>
      </c>
      <c r="M73" s="159">
        <v>0</v>
      </c>
      <c r="N73" s="159">
        <v>0</v>
      </c>
      <c r="O73" s="159">
        <f t="shared" si="0"/>
        <v>1</v>
      </c>
    </row>
    <row r="74" spans="1:15" ht="14.5" x14ac:dyDescent="0.35">
      <c r="A74" s="161" t="s">
        <v>77</v>
      </c>
      <c r="B74" s="159">
        <v>0</v>
      </c>
      <c r="C74" s="159">
        <v>0</v>
      </c>
      <c r="D74" s="159">
        <v>0</v>
      </c>
      <c r="E74" s="159">
        <v>0</v>
      </c>
      <c r="F74" s="159">
        <v>0</v>
      </c>
      <c r="G74" s="159">
        <v>0</v>
      </c>
      <c r="H74" s="159">
        <v>0</v>
      </c>
      <c r="I74" s="159">
        <v>0</v>
      </c>
      <c r="J74" s="159">
        <v>0</v>
      </c>
      <c r="K74" s="159">
        <v>0</v>
      </c>
      <c r="L74" s="159">
        <v>0</v>
      </c>
      <c r="M74" s="159">
        <v>1</v>
      </c>
      <c r="N74" s="159">
        <v>0</v>
      </c>
      <c r="O74" s="159">
        <v>0</v>
      </c>
    </row>
    <row r="75" spans="1:15" ht="14.5" x14ac:dyDescent="0.35">
      <c r="A75" s="161" t="s">
        <v>96</v>
      </c>
      <c r="B75" s="159">
        <v>0</v>
      </c>
      <c r="C75" s="159">
        <v>0</v>
      </c>
      <c r="D75" s="159">
        <v>0</v>
      </c>
      <c r="E75" s="159">
        <v>0</v>
      </c>
      <c r="F75" s="159">
        <v>0</v>
      </c>
      <c r="G75" s="159">
        <v>0</v>
      </c>
      <c r="H75" s="159">
        <v>0</v>
      </c>
      <c r="I75" s="159">
        <v>0</v>
      </c>
      <c r="J75" s="159">
        <v>0</v>
      </c>
      <c r="K75" s="159">
        <v>0</v>
      </c>
      <c r="L75" s="159">
        <v>0</v>
      </c>
      <c r="M75" s="159">
        <v>0</v>
      </c>
      <c r="N75" s="159">
        <v>0</v>
      </c>
      <c r="O75" s="159">
        <v>0</v>
      </c>
    </row>
    <row r="77" spans="1:15" ht="18.5" x14ac:dyDescent="0.45">
      <c r="A77" s="142" t="s">
        <v>125</v>
      </c>
    </row>
    <row r="79" spans="1:15" ht="14.5" x14ac:dyDescent="0.35">
      <c r="A79" s="140" t="s">
        <v>40</v>
      </c>
      <c r="B79" s="140" t="s">
        <v>97</v>
      </c>
    </row>
    <row r="80" spans="1:15" ht="14.5" x14ac:dyDescent="0.35">
      <c r="A80" s="140" t="s">
        <v>41</v>
      </c>
      <c r="B80" s="140" t="s">
        <v>98</v>
      </c>
    </row>
    <row r="81" spans="1:2" ht="14.5" x14ac:dyDescent="0.35">
      <c r="A81" s="140" t="s">
        <v>42</v>
      </c>
      <c r="B81" s="140" t="s">
        <v>99</v>
      </c>
    </row>
    <row r="82" spans="1:2" ht="14.5" x14ac:dyDescent="0.35">
      <c r="A82" s="140" t="s">
        <v>43</v>
      </c>
      <c r="B82" s="140" t="s">
        <v>100</v>
      </c>
    </row>
    <row r="83" spans="1:2" ht="14.5" x14ac:dyDescent="0.35">
      <c r="A83" s="140" t="s">
        <v>44</v>
      </c>
      <c r="B83" s="140" t="s">
        <v>101</v>
      </c>
    </row>
    <row r="84" spans="1:2" ht="14.5" x14ac:dyDescent="0.35">
      <c r="A84" s="140" t="s">
        <v>45</v>
      </c>
      <c r="B84" s="140" t="s">
        <v>102</v>
      </c>
    </row>
    <row r="85" spans="1:2" ht="14.5" x14ac:dyDescent="0.35">
      <c r="A85" s="140" t="s">
        <v>46</v>
      </c>
      <c r="B85" s="140" t="s">
        <v>103</v>
      </c>
    </row>
    <row r="86" spans="1:2" ht="14.5" x14ac:dyDescent="0.35">
      <c r="A86" s="140" t="s">
        <v>47</v>
      </c>
      <c r="B86" s="140" t="s">
        <v>104</v>
      </c>
    </row>
    <row r="87" spans="1:2" ht="14.5" x14ac:dyDescent="0.35">
      <c r="A87" s="140" t="s">
        <v>48</v>
      </c>
      <c r="B87" s="140" t="s">
        <v>105</v>
      </c>
    </row>
    <row r="88" spans="1:2" ht="14.5" x14ac:dyDescent="0.35">
      <c r="A88" s="140" t="s">
        <v>49</v>
      </c>
      <c r="B88" s="140" t="s">
        <v>106</v>
      </c>
    </row>
    <row r="89" spans="1:2" ht="14.5" x14ac:dyDescent="0.35">
      <c r="A89" s="140" t="s">
        <v>50</v>
      </c>
      <c r="B89" s="140" t="s">
        <v>107</v>
      </c>
    </row>
    <row r="90" spans="1:2" ht="14.5" x14ac:dyDescent="0.35">
      <c r="A90" s="140" t="s">
        <v>51</v>
      </c>
      <c r="B90" s="140" t="s">
        <v>108</v>
      </c>
    </row>
    <row r="91" spans="1:2" ht="14.5" x14ac:dyDescent="0.35">
      <c r="A91" s="140" t="s">
        <v>52</v>
      </c>
      <c r="B91" s="140" t="s">
        <v>109</v>
      </c>
    </row>
    <row r="92" spans="1:2" ht="14.5" x14ac:dyDescent="0.35">
      <c r="A92" s="140" t="s">
        <v>53</v>
      </c>
      <c r="B92" s="140" t="s">
        <v>110</v>
      </c>
    </row>
    <row r="93" spans="1:2" ht="14.5" x14ac:dyDescent="0.35">
      <c r="A93" s="140" t="s">
        <v>54</v>
      </c>
      <c r="B93" s="140" t="s">
        <v>111</v>
      </c>
    </row>
    <row r="94" spans="1:2" ht="14.5" x14ac:dyDescent="0.35">
      <c r="A94" s="140" t="s">
        <v>55</v>
      </c>
      <c r="B94" s="140" t="s">
        <v>112</v>
      </c>
    </row>
    <row r="95" spans="1:2" ht="14.5" x14ac:dyDescent="0.35">
      <c r="A95" s="140" t="s">
        <v>56</v>
      </c>
      <c r="B95" s="140" t="s">
        <v>113</v>
      </c>
    </row>
    <row r="96" spans="1:2" ht="14.5" x14ac:dyDescent="0.35">
      <c r="A96" s="140" t="s">
        <v>57</v>
      </c>
      <c r="B96" s="140" t="s">
        <v>114</v>
      </c>
    </row>
    <row r="97" spans="1:2" ht="14.5" x14ac:dyDescent="0.35">
      <c r="A97" s="140" t="s">
        <v>58</v>
      </c>
      <c r="B97" s="140" t="s">
        <v>115</v>
      </c>
    </row>
    <row r="98" spans="1:2" ht="14.5" x14ac:dyDescent="0.35">
      <c r="A98" s="140" t="s">
        <v>59</v>
      </c>
      <c r="B98" s="140" t="s">
        <v>116</v>
      </c>
    </row>
    <row r="99" spans="1:2" ht="14.5" x14ac:dyDescent="0.35">
      <c r="A99" s="140" t="s">
        <v>60</v>
      </c>
      <c r="B99" s="140" t="s">
        <v>117</v>
      </c>
    </row>
    <row r="100" spans="1:2" ht="14.5" x14ac:dyDescent="0.35">
      <c r="A100" s="140" t="s">
        <v>61</v>
      </c>
      <c r="B100" s="140" t="s">
        <v>118</v>
      </c>
    </row>
    <row r="101" spans="1:2" ht="14.5" x14ac:dyDescent="0.35">
      <c r="A101" s="140" t="s">
        <v>62</v>
      </c>
      <c r="B101" s="140" t="s">
        <v>119</v>
      </c>
    </row>
    <row r="102" spans="1:2" ht="14.5" x14ac:dyDescent="0.35">
      <c r="A102" s="140" t="s">
        <v>63</v>
      </c>
      <c r="B102" s="140" t="s">
        <v>120</v>
      </c>
    </row>
    <row r="103" spans="1:2" ht="14.5" x14ac:dyDescent="0.35">
      <c r="A103" s="140" t="s">
        <v>64</v>
      </c>
      <c r="B103" s="140" t="s">
        <v>121</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2023_2024_kvartal</vt:lpstr>
      <vt:lpstr>2024_2025_kvartal</vt:lpstr>
      <vt:lpstr>Handel per land 2023-2024</vt:lpstr>
      <vt:lpstr>Handel per kategori 2020-2024</vt:lpstr>
      <vt:lpstr>Detaljerad import och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nötkött</dc:title>
  <dc:creator>Jordbruksverket@jordbruksverket.se</dc:creator>
  <cp:lastModifiedBy>Åsa Lannhard Öberg</cp:lastModifiedBy>
  <dcterms:created xsi:type="dcterms:W3CDTF">2021-04-07T08:36:25Z</dcterms:created>
  <dcterms:modified xsi:type="dcterms:W3CDTF">2025-09-09T10:22:21Z</dcterms:modified>
</cp:coreProperties>
</file>