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fs01\anvandare\hjohd\Documents\Dokumentmallar\Underlag för nulägesanalys\Rättade eller sparade dokument på webben\"/>
    </mc:Choice>
  </mc:AlternateContent>
  <bookViews>
    <workbookView xWindow="0" yWindow="0" windowWidth="28800" windowHeight="13670"/>
  </bookViews>
  <sheets>
    <sheet name="Utsädespotatis 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M88" i="1"/>
  <c r="M29" i="1"/>
  <c r="M68" i="1"/>
  <c r="M85" i="1"/>
  <c r="D85" i="1"/>
  <c r="E85" i="1"/>
  <c r="F85" i="1"/>
  <c r="G85" i="1"/>
  <c r="H85" i="1"/>
  <c r="I85" i="1"/>
  <c r="J85" i="1"/>
  <c r="K85" i="1"/>
  <c r="L85" i="1"/>
  <c r="C85" i="1"/>
  <c r="B75" i="1" s="1"/>
  <c r="D68" i="1"/>
  <c r="E68" i="1"/>
  <c r="F68" i="1"/>
  <c r="G68" i="1"/>
  <c r="H68" i="1"/>
  <c r="I68" i="1"/>
  <c r="J68" i="1"/>
  <c r="K68" i="1"/>
  <c r="L68" i="1"/>
  <c r="C68" i="1"/>
  <c r="B42" i="1" s="1"/>
  <c r="D29" i="1"/>
  <c r="E29" i="1"/>
  <c r="F29" i="1"/>
  <c r="G29" i="1"/>
  <c r="H29" i="1"/>
  <c r="I29" i="1"/>
  <c r="J29" i="1"/>
  <c r="K29" i="1"/>
  <c r="L29" i="1"/>
  <c r="C29" i="1"/>
  <c r="B14" i="1" s="1"/>
  <c r="B4" i="1"/>
  <c r="B5" i="1"/>
  <c r="B6" i="1"/>
  <c r="B82" i="1" l="1"/>
  <c r="B74" i="1"/>
  <c r="G88" i="1"/>
  <c r="H88" i="1"/>
  <c r="F88" i="1"/>
  <c r="E88" i="1"/>
  <c r="B72" i="1"/>
  <c r="B77" i="1"/>
  <c r="L88" i="1"/>
  <c r="D88" i="1"/>
  <c r="J88" i="1"/>
  <c r="I88" i="1"/>
  <c r="B81" i="1"/>
  <c r="B73" i="1"/>
  <c r="B80" i="1"/>
  <c r="B79" i="1"/>
  <c r="C88" i="1"/>
  <c r="B78" i="1"/>
  <c r="B84" i="1"/>
  <c r="B76" i="1"/>
  <c r="B83" i="1"/>
  <c r="B64" i="1"/>
  <c r="B27" i="1"/>
  <c r="B24" i="1"/>
  <c r="B52" i="1"/>
  <c r="B22" i="1"/>
  <c r="B18" i="1"/>
  <c r="B51" i="1"/>
  <c r="B44" i="1"/>
  <c r="B60" i="1"/>
  <c r="B59" i="1"/>
  <c r="B17" i="1"/>
  <c r="B23" i="1"/>
  <c r="B12" i="1"/>
  <c r="B25" i="1"/>
  <c r="B13" i="1"/>
  <c r="B21" i="1"/>
  <c r="B10" i="1"/>
  <c r="B50" i="1"/>
  <c r="B20" i="1"/>
  <c r="B11" i="1"/>
  <c r="B49" i="1"/>
  <c r="B19" i="1"/>
  <c r="B41" i="1"/>
  <c r="B28" i="1"/>
  <c r="B16" i="1"/>
  <c r="B40" i="1"/>
  <c r="B15" i="1"/>
  <c r="B33" i="1"/>
  <c r="B26" i="1"/>
  <c r="B68" i="1"/>
  <c r="B34" i="1"/>
  <c r="B67" i="1"/>
  <c r="B58" i="1"/>
  <c r="B48" i="1"/>
  <c r="B39" i="1"/>
  <c r="B66" i="1"/>
  <c r="B57" i="1"/>
  <c r="B47" i="1"/>
  <c r="B38" i="1"/>
  <c r="B65" i="1"/>
  <c r="B56" i="1"/>
  <c r="B46" i="1"/>
  <c r="B37" i="1"/>
  <c r="B63" i="1"/>
  <c r="B55" i="1"/>
  <c r="B45" i="1"/>
  <c r="B36" i="1"/>
  <c r="B62" i="1"/>
  <c r="B54" i="1"/>
  <c r="B43" i="1"/>
  <c r="B35" i="1"/>
  <c r="B61" i="1"/>
  <c r="B53" i="1"/>
  <c r="B85" i="1" l="1"/>
  <c r="B29" i="1"/>
</calcChain>
</file>

<file path=xl/sharedStrings.xml><?xml version="1.0" encoding="utf-8"?>
<sst xmlns="http://schemas.openxmlformats.org/spreadsheetml/2006/main" count="147" uniqueCount="88">
  <si>
    <t>Bevarandesort</t>
  </si>
  <si>
    <t>Sort</t>
  </si>
  <si>
    <t>PB1</t>
  </si>
  <si>
    <t>PB2</t>
  </si>
  <si>
    <t>PB3</t>
  </si>
  <si>
    <t>PB4</t>
  </si>
  <si>
    <t>S</t>
  </si>
  <si>
    <t>SE</t>
  </si>
  <si>
    <t>E</t>
  </si>
  <si>
    <t>A</t>
  </si>
  <si>
    <t>B</t>
  </si>
  <si>
    <t>Blå mandel</t>
  </si>
  <si>
    <t>Early Rose</t>
  </si>
  <si>
    <t>Summa</t>
  </si>
  <si>
    <t>Summa ha:</t>
  </si>
  <si>
    <t>%-andel</t>
  </si>
  <si>
    <t>Färskpotatis</t>
  </si>
  <si>
    <t>Alexia</t>
  </si>
  <si>
    <t>Arielle</t>
  </si>
  <si>
    <t>Arrow</t>
  </si>
  <si>
    <t>Bernadette</t>
  </si>
  <si>
    <t>Connect</t>
  </si>
  <si>
    <t>Early Puritan</t>
  </si>
  <si>
    <t>Maestro</t>
  </si>
  <si>
    <t>Maria</t>
  </si>
  <si>
    <t>Maris Bard</t>
  </si>
  <si>
    <t>Michelle</t>
  </si>
  <si>
    <t>Princess</t>
  </si>
  <si>
    <t>Rocket</t>
  </si>
  <si>
    <t>Solist</t>
  </si>
  <si>
    <t>Swift</t>
  </si>
  <si>
    <t>7FOUR7</t>
  </si>
  <si>
    <t>Almonda</t>
  </si>
  <si>
    <t>Anouk</t>
  </si>
  <si>
    <t>Arsenal</t>
  </si>
  <si>
    <t>Asparges</t>
  </si>
  <si>
    <t>Baby Lou</t>
  </si>
  <si>
    <t>Ballerina</t>
  </si>
  <si>
    <t>Bintje</t>
  </si>
  <si>
    <t>Carolus</t>
  </si>
  <si>
    <t>Chérie</t>
  </si>
  <si>
    <t>Ditta</t>
  </si>
  <si>
    <t>Fakse</t>
  </si>
  <si>
    <t>Folva</t>
  </si>
  <si>
    <t>Fontane</t>
  </si>
  <si>
    <t>Gala</t>
  </si>
  <si>
    <t>Inova</t>
  </si>
  <si>
    <t>King Edward VII</t>
  </si>
  <si>
    <t>Kingsman</t>
  </si>
  <si>
    <t>Labella</t>
  </si>
  <si>
    <t>Lucera</t>
  </si>
  <si>
    <t>Magda</t>
  </si>
  <si>
    <t>Mandel</t>
  </si>
  <si>
    <t>Melody</t>
  </si>
  <si>
    <t>Octa</t>
  </si>
  <si>
    <t>Perlo</t>
  </si>
  <si>
    <t>Queen Anne</t>
  </si>
  <si>
    <t>Santera</t>
  </si>
  <si>
    <t>Taisiya</t>
  </si>
  <si>
    <t>Tinca</t>
  </si>
  <si>
    <t>Twister</t>
  </si>
  <si>
    <t>Höst- och vinterpotatis</t>
  </si>
  <si>
    <t>Industripotatis</t>
  </si>
  <si>
    <t>Adato</t>
  </si>
  <si>
    <t>Allstar</t>
  </si>
  <si>
    <t>Avenue</t>
  </si>
  <si>
    <t>Dartiest</t>
  </si>
  <si>
    <t>Decibel</t>
  </si>
  <si>
    <t>Jule</t>
  </si>
  <si>
    <t>Kuba</t>
  </si>
  <si>
    <t>Kuras</t>
  </si>
  <si>
    <t>Lea</t>
  </si>
  <si>
    <t>Lilly</t>
  </si>
  <si>
    <t>Lukas</t>
  </si>
  <si>
    <t>Maya</t>
  </si>
  <si>
    <t>Monte Carlo</t>
  </si>
  <si>
    <t>Nofy</t>
  </si>
  <si>
    <t>Nummersorter</t>
  </si>
  <si>
    <t>Quadriga</t>
  </si>
  <si>
    <t>Saprodi</t>
  </si>
  <si>
    <t>Scala</t>
  </si>
  <si>
    <t>Seresta</t>
  </si>
  <si>
    <t>Sinora</t>
  </si>
  <si>
    <t>Ydun</t>
  </si>
  <si>
    <t>Totalt</t>
  </si>
  <si>
    <t>Kasserat</t>
  </si>
  <si>
    <t>Utsädesenheten 2022-03-10</t>
  </si>
  <si>
    <t>Fältbesiktningsstatistik, utsädespotatis 2021, slutlig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</si>
</sst>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4" fillId="0" borderId="0" xfId="1" applyBorder="1"/>
    <xf numFmtId="0" fontId="2" fillId="0" borderId="0" xfId="2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2" fontId="1" fillId="0" borderId="0" xfId="0" applyNumberFormat="1" applyFont="1"/>
    <xf numFmtId="164" fontId="1" fillId="0" borderId="0" xfId="0" applyNumberFormat="1" applyFont="1"/>
    <xf numFmtId="165" fontId="1" fillId="0" borderId="0" xfId="4" applyNumberFormat="1" applyFont="1"/>
    <xf numFmtId="165" fontId="1" fillId="0" borderId="0" xfId="0" applyNumberFormat="1" applyFont="1"/>
    <xf numFmtId="10" fontId="1" fillId="0" borderId="0" xfId="4" applyNumberFormat="1" applyFont="1"/>
    <xf numFmtId="165" fontId="1" fillId="0" borderId="5" xfId="4" applyNumberFormat="1" applyFont="1" applyBorder="1"/>
    <xf numFmtId="0" fontId="7" fillId="0" borderId="0" xfId="0" applyFont="1"/>
    <xf numFmtId="164" fontId="7" fillId="0" borderId="0" xfId="0" applyNumberFormat="1" applyFont="1"/>
    <xf numFmtId="2" fontId="7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4" fontId="7" fillId="0" borderId="0" xfId="0" applyNumberFormat="1" applyFont="1" applyFill="1"/>
    <xf numFmtId="165" fontId="7" fillId="0" borderId="0" xfId="4" applyNumberFormat="1" applyFont="1" applyBorder="1"/>
    <xf numFmtId="0" fontId="7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165" fontId="1" fillId="0" borderId="0" xfId="4" applyNumberFormat="1" applyFont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2" fontId="1" fillId="0" borderId="0" xfId="0" applyNumberFormat="1" applyFont="1" applyBorder="1"/>
    <xf numFmtId="0" fontId="1" fillId="3" borderId="7" xfId="0" applyFont="1" applyFill="1" applyBorder="1"/>
    <xf numFmtId="165" fontId="1" fillId="3" borderId="11" xfId="4" applyNumberFormat="1" applyFont="1" applyFill="1" applyBorder="1"/>
    <xf numFmtId="164" fontId="1" fillId="3" borderId="11" xfId="0" applyNumberFormat="1" applyFont="1" applyFill="1" applyBorder="1"/>
  </cellXfs>
  <cellStyles count="5">
    <cellStyle name="Normal" xfId="0" builtinId="0"/>
    <cellStyle name="Procent" xfId="4" builtinId="5"/>
    <cellStyle name="Rubrik 1" xfId="1" builtinId="16" customBuiltin="1"/>
    <cellStyle name="Rubrik 2" xfId="2" builtinId="17" customBuiltin="1"/>
    <cellStyle name="Rubrik 3" xfId="3" builtinId="18" customBuiltin="1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2" name="Tabell2" displayName="Tabell2" ref="A3:M7" totalsRowShown="0" headerRowDxfId="59" dataDxfId="58">
  <autoFilter ref="A3:M7"/>
  <tableColumns count="13">
    <tableColumn id="1" name="Sort" dataDxfId="57"/>
    <tableColumn id="12" name="%-andel" dataDxfId="56" dataCellStyle="Procent">
      <calculatedColumnFormula>Tabell2[[#This Row],[Summa ha:]]/$C$6</calculatedColumnFormula>
    </tableColumn>
    <tableColumn id="2" name="Summa ha:" dataDxfId="55"/>
    <tableColumn id="3" name="PB1" dataDxfId="54"/>
    <tableColumn id="4" name="PB2" dataDxfId="53"/>
    <tableColumn id="5" name="PB3" dataDxfId="52"/>
    <tableColumn id="6" name="PB4" dataDxfId="51"/>
    <tableColumn id="7" name="S" dataDxfId="50"/>
    <tableColumn id="8" name="SE" dataDxfId="49"/>
    <tableColumn id="9" name="E" dataDxfId="48"/>
    <tableColumn id="10" name="A" dataDxfId="47"/>
    <tableColumn id="11" name="B" dataDxfId="46"/>
    <tableColumn id="13" name="Kasserat" dataDxfId="4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3" displayName="Tabell3" ref="A9:M28" totalsRowShown="0" headerRowDxfId="44" dataDxfId="43">
  <autoFilter ref="A9:M28"/>
  <tableColumns count="13">
    <tableColumn id="1" name="Sort" dataDxfId="42"/>
    <tableColumn id="2" name="%-andel" dataDxfId="41">
      <calculatedColumnFormula>Tabell3[[#This Row],[Summa ha:]]/$C$29</calculatedColumnFormula>
    </tableColumn>
    <tableColumn id="3" name="Summa ha:" dataDxfId="40"/>
    <tableColumn id="4" name="PB1" dataDxfId="39"/>
    <tableColumn id="5" name="PB2" dataDxfId="38"/>
    <tableColumn id="6" name="PB3" dataDxfId="37"/>
    <tableColumn id="7" name="PB4" dataDxfId="36"/>
    <tableColumn id="8" name="S" dataDxfId="35"/>
    <tableColumn id="9" name="SE" dataDxfId="34"/>
    <tableColumn id="10" name="E" dataDxfId="33"/>
    <tableColumn id="11" name="A" dataDxfId="32"/>
    <tableColumn id="12" name="B" dataDxfId="31"/>
    <tableColumn id="13" name="Kasserat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l4" displayName="Tabell4" ref="A32:M68" totalsRowShown="0" headerRowDxfId="29" dataDxfId="28">
  <autoFilter ref="A32:M68"/>
  <tableColumns count="13">
    <tableColumn id="1" name="Sort" dataDxfId="27"/>
    <tableColumn id="2" name="%-andel" dataDxfId="26" dataCellStyle="Procent">
      <calculatedColumnFormula>C33/$C$68</calculatedColumnFormula>
    </tableColumn>
    <tableColumn id="3" name="Summa ha:" dataDxfId="25"/>
    <tableColumn id="4" name="PB1" dataDxfId="24"/>
    <tableColumn id="5" name="PB2" dataDxfId="23"/>
    <tableColumn id="6" name="PB3" dataDxfId="22"/>
    <tableColumn id="7" name="PB4" dataDxfId="21"/>
    <tableColumn id="8" name="S" dataDxfId="20"/>
    <tableColumn id="9" name="SE" dataDxfId="19"/>
    <tableColumn id="10" name="E" dataDxfId="18"/>
    <tableColumn id="11" name="A" dataDxfId="17"/>
    <tableColumn id="12" name="B" dataDxfId="16"/>
    <tableColumn id="13" name="Kasserat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l5" displayName="Tabell5" ref="A71:M85" totalsRowShown="0" headerRowDxfId="14" dataDxfId="13">
  <autoFilter ref="A71:M85"/>
  <tableColumns count="13">
    <tableColumn id="1" name="Sort" dataDxfId="12"/>
    <tableColumn id="2" name="%-andel" dataDxfId="11" dataCellStyle="Procent"/>
    <tableColumn id="3" name="Summa ha:" dataDxfId="10"/>
    <tableColumn id="4" name="PB1" dataDxfId="9"/>
    <tableColumn id="5" name="PB2" dataDxfId="8"/>
    <tableColumn id="6" name="PB3" dataDxfId="7"/>
    <tableColumn id="7" name="PB4" dataDxfId="6"/>
    <tableColumn id="8" name="S" dataDxfId="5"/>
    <tableColumn id="9" name="SE" dataDxfId="4"/>
    <tableColumn id="10" name="E" dataDxfId="3"/>
    <tableColumn id="11" name="A" dataDxfId="2"/>
    <tableColumn id="12" name="B" dataDxfId="1"/>
    <tableColumn id="13" name="Kasser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view="pageBreakPreview" zoomScaleNormal="100" zoomScaleSheetLayoutView="100" workbookViewId="0">
      <selection activeCell="J43" sqref="J43"/>
    </sheetView>
  </sheetViews>
  <sheetFormatPr defaultColWidth="8.6640625" defaultRowHeight="12.5" x14ac:dyDescent="0.25"/>
  <cols>
    <col min="1" max="1" width="30" style="1" customWidth="1"/>
    <col min="2" max="2" width="10.75" style="1" bestFit="1" customWidth="1"/>
    <col min="3" max="3" width="13.25" style="1" bestFit="1" customWidth="1"/>
    <col min="4" max="4" width="7.1640625" style="1" customWidth="1"/>
    <col min="5" max="5" width="7.83203125" style="1" customWidth="1"/>
    <col min="6" max="6" width="5" style="1" customWidth="1"/>
    <col min="7" max="7" width="6.33203125" style="1" customWidth="1"/>
    <col min="8" max="8" width="4.9140625" style="1" customWidth="1"/>
    <col min="9" max="9" width="5.25" style="1" customWidth="1"/>
    <col min="10" max="10" width="4.33203125" style="1" customWidth="1"/>
    <col min="11" max="11" width="5.75" style="1" customWidth="1"/>
    <col min="12" max="12" width="5.83203125" style="1" customWidth="1"/>
    <col min="13" max="13" width="9.6640625" style="1" customWidth="1"/>
    <col min="14" max="16384" width="8.6640625" style="1"/>
  </cols>
  <sheetData>
    <row r="1" spans="1:14" ht="18" x14ac:dyDescent="0.4">
      <c r="A1" s="2" t="s">
        <v>87</v>
      </c>
      <c r="B1" s="2"/>
    </row>
    <row r="2" spans="1:14" ht="16.5" x14ac:dyDescent="0.35">
      <c r="A2" s="3" t="s">
        <v>0</v>
      </c>
      <c r="B2" s="3"/>
    </row>
    <row r="3" spans="1:14" x14ac:dyDescent="0.25">
      <c r="A3" s="1" t="s">
        <v>1</v>
      </c>
      <c r="B3" s="1" t="s">
        <v>15</v>
      </c>
      <c r="C3" s="1" t="s">
        <v>14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3" t="s">
        <v>85</v>
      </c>
    </row>
    <row r="4" spans="1:14" x14ac:dyDescent="0.25">
      <c r="A4" s="1" t="s">
        <v>11</v>
      </c>
      <c r="B4" s="9">
        <f>Tabell2[[#This Row],[Summa ha:]]/$C$6</f>
        <v>0.5</v>
      </c>
      <c r="C4" s="1">
        <v>0.5</v>
      </c>
      <c r="L4" s="1">
        <v>0.5</v>
      </c>
      <c r="M4" s="13"/>
    </row>
    <row r="5" spans="1:14" x14ac:dyDescent="0.25">
      <c r="A5" s="1" t="s">
        <v>12</v>
      </c>
      <c r="B5" s="9">
        <f>Tabell2[[#This Row],[Summa ha:]]/$C$6</f>
        <v>0.5</v>
      </c>
      <c r="C5" s="1">
        <v>0.5</v>
      </c>
      <c r="L5" s="1">
        <v>0.5</v>
      </c>
      <c r="M5" s="13"/>
    </row>
    <row r="6" spans="1:14" x14ac:dyDescent="0.25">
      <c r="A6" s="1" t="s">
        <v>13</v>
      </c>
      <c r="B6" s="9">
        <f>Tabell2[[#This Row],[Summa ha:]]/$C$6</f>
        <v>1</v>
      </c>
      <c r="C6" s="1">
        <v>1</v>
      </c>
      <c r="L6" s="1">
        <v>1</v>
      </c>
    </row>
    <row r="7" spans="1:14" x14ac:dyDescent="0.25">
      <c r="A7" s="21" t="s">
        <v>86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4" ht="16.5" x14ac:dyDescent="0.35">
      <c r="A8" s="3" t="s">
        <v>16</v>
      </c>
    </row>
    <row r="9" spans="1:14" x14ac:dyDescent="0.25">
      <c r="A9" s="1" t="s">
        <v>1</v>
      </c>
      <c r="B9" s="1" t="s">
        <v>15</v>
      </c>
      <c r="C9" s="1" t="s">
        <v>14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3" t="s">
        <v>85</v>
      </c>
    </row>
    <row r="10" spans="1:14" x14ac:dyDescent="0.25">
      <c r="A10" s="1" t="s">
        <v>17</v>
      </c>
      <c r="B10" s="9">
        <f>Tabell3[[#This Row],[Summa ha:]]/$C$29</f>
        <v>5.710909966611339E-2</v>
      </c>
      <c r="C10" s="8">
        <v>5.8000001907348633</v>
      </c>
      <c r="D10" s="8"/>
      <c r="E10" s="8"/>
      <c r="F10" s="8"/>
      <c r="G10" s="8"/>
      <c r="H10" s="8"/>
      <c r="I10" s="8"/>
      <c r="J10" s="8"/>
      <c r="K10" s="8">
        <v>5.8000001907348633</v>
      </c>
      <c r="L10" s="8"/>
      <c r="M10" s="14"/>
      <c r="N10" s="8"/>
    </row>
    <row r="11" spans="1:14" x14ac:dyDescent="0.25">
      <c r="A11" s="1" t="s">
        <v>18</v>
      </c>
      <c r="B11" s="10">
        <f>Tabell3[[#This Row],[Summa ha:]]/$C$29</f>
        <v>3.2296179487184808E-2</v>
      </c>
      <c r="C11" s="8">
        <v>3.2800000049173832</v>
      </c>
      <c r="D11" s="7">
        <v>1.9999999552965164E-2</v>
      </c>
      <c r="E11" s="8">
        <v>0.26000000536441803</v>
      </c>
      <c r="F11" s="8"/>
      <c r="G11" s="8">
        <v>1.5</v>
      </c>
      <c r="H11" s="8"/>
      <c r="I11" s="8">
        <v>1.5</v>
      </c>
      <c r="J11" s="8"/>
      <c r="K11" s="8"/>
      <c r="L11" s="8"/>
      <c r="M11" s="14"/>
      <c r="N11" s="8"/>
    </row>
    <row r="12" spans="1:14" x14ac:dyDescent="0.25">
      <c r="A12" s="1" t="s">
        <v>19</v>
      </c>
      <c r="B12" s="10">
        <f>Tabell3[[#This Row],[Summa ha:]]/$C$29</f>
        <v>3.4462386412841106E-2</v>
      </c>
      <c r="C12" s="8">
        <v>3.4999999813735485</v>
      </c>
      <c r="D12" s="8">
        <v>7.0000000298023224E-2</v>
      </c>
      <c r="E12" s="8">
        <v>0.23000000044703484</v>
      </c>
      <c r="F12" s="8">
        <v>0.89999997615814209</v>
      </c>
      <c r="G12" s="8"/>
      <c r="H12" s="8">
        <v>2.3000000044703484</v>
      </c>
      <c r="I12" s="8"/>
      <c r="J12" s="8"/>
      <c r="K12" s="8"/>
      <c r="L12" s="8"/>
      <c r="M12" s="14"/>
      <c r="N12" s="8"/>
    </row>
    <row r="13" spans="1:14" x14ac:dyDescent="0.25">
      <c r="A13" s="1" t="s">
        <v>20</v>
      </c>
      <c r="B13" s="10">
        <f>Tabell3[[#This Row],[Summa ha:]]/$C$29</f>
        <v>5.9078379369697266E-3</v>
      </c>
      <c r="C13" s="8">
        <v>0.60000002384185791</v>
      </c>
      <c r="D13" s="8"/>
      <c r="E13" s="8"/>
      <c r="F13" s="8"/>
      <c r="G13" s="8"/>
      <c r="H13" s="8">
        <v>0.60000002384185791</v>
      </c>
      <c r="I13" s="8"/>
      <c r="J13" s="8"/>
      <c r="K13" s="8"/>
      <c r="L13" s="8"/>
      <c r="M13" s="14"/>
      <c r="N13" s="8"/>
    </row>
    <row r="14" spans="1:14" x14ac:dyDescent="0.25">
      <c r="A14" s="1" t="s">
        <v>11</v>
      </c>
      <c r="B14" s="10">
        <f>Tabell3[[#This Row],[Summa ha:]]/$C$29</f>
        <v>4.9231980851777903E-3</v>
      </c>
      <c r="C14" s="8">
        <v>0.5</v>
      </c>
      <c r="D14" s="8"/>
      <c r="E14" s="8"/>
      <c r="F14" s="8"/>
      <c r="G14" s="8"/>
      <c r="H14" s="8"/>
      <c r="I14" s="8"/>
      <c r="J14" s="8"/>
      <c r="K14" s="8"/>
      <c r="L14" s="8">
        <v>0.5</v>
      </c>
      <c r="M14" s="14"/>
      <c r="N14" s="8"/>
    </row>
    <row r="15" spans="1:14" x14ac:dyDescent="0.25">
      <c r="A15" s="1" t="s">
        <v>21</v>
      </c>
      <c r="B15" s="10">
        <f>Tabell3[[#This Row],[Summa ha:]]/$C$29</f>
        <v>6.3016936429301229E-2</v>
      </c>
      <c r="C15" s="8">
        <v>6.4000000953674316</v>
      </c>
      <c r="D15" s="8"/>
      <c r="E15" s="8"/>
      <c r="F15" s="8"/>
      <c r="G15" s="8"/>
      <c r="H15" s="8"/>
      <c r="I15" s="8"/>
      <c r="J15" s="8"/>
      <c r="K15" s="8">
        <v>6.4000000953674316</v>
      </c>
      <c r="L15" s="8"/>
      <c r="M15" s="14"/>
      <c r="N15" s="8"/>
    </row>
    <row r="16" spans="1:14" x14ac:dyDescent="0.25">
      <c r="A16" s="1" t="s">
        <v>22</v>
      </c>
      <c r="B16" s="10">
        <f>Tabell3[[#This Row],[Summa ha:]]/$C$29</f>
        <v>4.9231980851777903E-3</v>
      </c>
      <c r="C16" s="8">
        <v>0.5</v>
      </c>
      <c r="D16" s="8"/>
      <c r="E16" s="8"/>
      <c r="F16" s="8"/>
      <c r="G16" s="8"/>
      <c r="H16" s="8"/>
      <c r="I16" s="8"/>
      <c r="J16" s="8"/>
      <c r="K16" s="8">
        <v>0.5</v>
      </c>
      <c r="L16" s="8"/>
      <c r="M16" s="14"/>
      <c r="N16" s="8"/>
    </row>
    <row r="17" spans="1:14" x14ac:dyDescent="0.25">
      <c r="A17" s="13" t="s">
        <v>12</v>
      </c>
      <c r="B17" s="10">
        <f>Tabell3[[#This Row],[Summa ha:]]/$C$29</f>
        <v>4.9231980851777903E-3</v>
      </c>
      <c r="C17" s="14">
        <v>0.5</v>
      </c>
      <c r="D17" s="14"/>
      <c r="E17" s="14"/>
      <c r="F17" s="14"/>
      <c r="G17" s="14"/>
      <c r="H17" s="14"/>
      <c r="I17" s="14"/>
      <c r="J17" s="14"/>
      <c r="K17" s="14"/>
      <c r="L17" s="14">
        <v>0.5</v>
      </c>
      <c r="M17" s="14"/>
      <c r="N17" s="14"/>
    </row>
    <row r="18" spans="1:14" x14ac:dyDescent="0.25">
      <c r="A18" s="13" t="s">
        <v>71</v>
      </c>
      <c r="B18" s="10">
        <f>Tabell3[[#This Row],[Summa ha:]]/$C$29</f>
        <v>1.2800314551949497E-2</v>
      </c>
      <c r="C18" s="14">
        <v>1.2999999523162842</v>
      </c>
      <c r="D18" s="14"/>
      <c r="E18" s="14"/>
      <c r="F18" s="14"/>
      <c r="G18" s="14"/>
      <c r="H18" s="14"/>
      <c r="I18" s="14"/>
      <c r="J18" s="14"/>
      <c r="K18" s="14"/>
      <c r="L18" s="14">
        <v>1.2999999523162842</v>
      </c>
      <c r="M18" s="14"/>
      <c r="N18" s="14"/>
    </row>
    <row r="19" spans="1:14" x14ac:dyDescent="0.25">
      <c r="A19" s="1" t="s">
        <v>23</v>
      </c>
      <c r="B19" s="10">
        <f>Tabell3[[#This Row],[Summa ha:]]/$C$29</f>
        <v>1.9692792340711161E-2</v>
      </c>
      <c r="C19" s="8">
        <v>2</v>
      </c>
      <c r="D19" s="8"/>
      <c r="E19" s="8"/>
      <c r="F19" s="8"/>
      <c r="G19" s="8"/>
      <c r="H19" s="8"/>
      <c r="I19" s="8"/>
      <c r="J19" s="8"/>
      <c r="K19" s="8"/>
      <c r="L19" s="8">
        <v>2</v>
      </c>
      <c r="M19" s="14"/>
      <c r="N19" s="8"/>
    </row>
    <row r="20" spans="1:14" x14ac:dyDescent="0.25">
      <c r="A20" s="1" t="s">
        <v>24</v>
      </c>
      <c r="B20" s="10">
        <f>Tabell3[[#This Row],[Summa ha:]]/$C$29</f>
        <v>7.2863334507052374E-2</v>
      </c>
      <c r="C20" s="8">
        <v>7.4000002890825272</v>
      </c>
      <c r="D20" s="8"/>
      <c r="E20" s="8"/>
      <c r="F20" s="8"/>
      <c r="G20" s="8"/>
      <c r="H20" s="8"/>
      <c r="I20" s="8"/>
      <c r="J20" s="8"/>
      <c r="K20" s="8">
        <v>7.4000002890825272</v>
      </c>
      <c r="L20" s="8"/>
      <c r="M20" s="14"/>
      <c r="N20" s="8"/>
    </row>
    <row r="21" spans="1:14" x14ac:dyDescent="0.25">
      <c r="A21" s="1" t="s">
        <v>25</v>
      </c>
      <c r="B21" s="10">
        <f>Tabell3[[#This Row],[Summa ha:]]/$C$29</f>
        <v>4.52934220315011E-2</v>
      </c>
      <c r="C21" s="8">
        <v>4.5999999642372131</v>
      </c>
      <c r="D21" s="8"/>
      <c r="E21" s="8"/>
      <c r="F21" s="8"/>
      <c r="G21" s="8"/>
      <c r="H21" s="8"/>
      <c r="I21" s="8"/>
      <c r="J21" s="8"/>
      <c r="K21" s="8">
        <v>4.5999999642372131</v>
      </c>
      <c r="L21" s="8"/>
      <c r="M21" s="14"/>
      <c r="N21" s="8"/>
    </row>
    <row r="22" spans="1:14" x14ac:dyDescent="0.25">
      <c r="A22" s="13" t="s">
        <v>74</v>
      </c>
      <c r="B22" s="10">
        <f>Tabell3[[#This Row],[Summa ha:]]/$C$29</f>
        <v>3.3477747037898069E-2</v>
      </c>
      <c r="C22" s="14">
        <v>3.4000000059604645</v>
      </c>
      <c r="D22" s="14"/>
      <c r="E22" s="14"/>
      <c r="F22" s="14"/>
      <c r="G22" s="14"/>
      <c r="H22" s="14"/>
      <c r="I22" s="14"/>
      <c r="J22" s="14"/>
      <c r="K22" s="14">
        <v>3.4000000059604645</v>
      </c>
      <c r="L22" s="14"/>
      <c r="M22" s="14"/>
      <c r="N22" s="14"/>
    </row>
    <row r="23" spans="1:14" x14ac:dyDescent="0.25">
      <c r="A23" s="1" t="s">
        <v>26</v>
      </c>
      <c r="B23" s="10">
        <f>Tabell3[[#This Row],[Summa ha:]]/$C$29</f>
        <v>9.3540764865521264E-2</v>
      </c>
      <c r="C23" s="8">
        <v>9.5000001266598701</v>
      </c>
      <c r="D23" s="8">
        <v>0.10000000149011612</v>
      </c>
      <c r="E23" s="8">
        <v>0.40000000596046448</v>
      </c>
      <c r="F23" s="8"/>
      <c r="G23" s="8"/>
      <c r="H23" s="8">
        <v>2.2999999523162842</v>
      </c>
      <c r="I23" s="8"/>
      <c r="J23" s="8">
        <v>1.2000000476837158</v>
      </c>
      <c r="K23" s="8">
        <v>5.5000001192092896</v>
      </c>
      <c r="L23" s="8"/>
      <c r="M23" s="14"/>
      <c r="N23" s="8"/>
    </row>
    <row r="24" spans="1:14" x14ac:dyDescent="0.25">
      <c r="A24" s="13" t="s">
        <v>75</v>
      </c>
      <c r="B24" s="10">
        <f>Tabell3[[#This Row],[Summa ha:]]/$C$29</f>
        <v>1.4769594255533369E-2</v>
      </c>
      <c r="C24" s="14">
        <v>1.5</v>
      </c>
      <c r="D24" s="14"/>
      <c r="E24" s="14"/>
      <c r="F24" s="14"/>
      <c r="G24" s="14"/>
      <c r="H24" s="14"/>
      <c r="I24" s="14"/>
      <c r="J24" s="14"/>
      <c r="K24" s="14">
        <v>1.5</v>
      </c>
      <c r="L24" s="14"/>
      <c r="M24" s="14"/>
      <c r="N24" s="14"/>
    </row>
    <row r="25" spans="1:14" x14ac:dyDescent="0.25">
      <c r="A25" s="1" t="s">
        <v>27</v>
      </c>
      <c r="B25" s="10">
        <f>Tabell3[[#This Row],[Summa ha:]]/$C$29</f>
        <v>4.1354862037442409E-2</v>
      </c>
      <c r="C25" s="8">
        <v>4.1999998092651367</v>
      </c>
      <c r="D25" s="8"/>
      <c r="E25" s="8"/>
      <c r="F25" s="8"/>
      <c r="G25" s="8"/>
      <c r="H25" s="8"/>
      <c r="I25" s="8"/>
      <c r="J25" s="8"/>
      <c r="K25" s="8">
        <v>4.1999998092651367</v>
      </c>
      <c r="L25" s="8"/>
      <c r="M25" s="14"/>
      <c r="N25" s="8"/>
    </row>
    <row r="26" spans="1:14" x14ac:dyDescent="0.25">
      <c r="A26" s="1" t="s">
        <v>28</v>
      </c>
      <c r="B26" s="10">
        <f>Tabell3[[#This Row],[Summa ha:]]/$C$29</f>
        <v>0.12081528146436983</v>
      </c>
      <c r="C26" s="8">
        <v>12.270000046119094</v>
      </c>
      <c r="D26" s="7">
        <v>9.9999997764825821E-3</v>
      </c>
      <c r="E26" s="8">
        <v>5.9999998658895493E-2</v>
      </c>
      <c r="F26" s="8">
        <v>1.2000000476837158</v>
      </c>
      <c r="G26" s="8">
        <v>3</v>
      </c>
      <c r="H26" s="8">
        <v>3</v>
      </c>
      <c r="I26" s="8"/>
      <c r="J26" s="8"/>
      <c r="K26" s="8">
        <v>5</v>
      </c>
      <c r="L26" s="8"/>
      <c r="M26" s="14"/>
      <c r="N26" s="8"/>
    </row>
    <row r="27" spans="1:14" x14ac:dyDescent="0.25">
      <c r="A27" s="1" t="s">
        <v>29</v>
      </c>
      <c r="B27" s="10">
        <f>Tabell3[[#This Row],[Summa ha:]]/$C$29</f>
        <v>0.31813706037936612</v>
      </c>
      <c r="C27" s="8">
        <v>32.310000011697412</v>
      </c>
      <c r="D27" s="7">
        <v>9.9999997764825821E-3</v>
      </c>
      <c r="E27" s="8"/>
      <c r="F27" s="8"/>
      <c r="G27" s="8"/>
      <c r="H27" s="8">
        <v>1.2999999523162842</v>
      </c>
      <c r="I27" s="8"/>
      <c r="J27" s="8"/>
      <c r="K27" s="8">
        <v>31.000000059604645</v>
      </c>
      <c r="L27" s="8"/>
      <c r="M27" s="14"/>
      <c r="N27" s="8"/>
    </row>
    <row r="28" spans="1:14" x14ac:dyDescent="0.25">
      <c r="A28" s="1" t="s">
        <v>30</v>
      </c>
      <c r="B28" s="10">
        <f>Tabell3[[#This Row],[Summa ha:]]/$C$29</f>
        <v>1.9692792340711161E-2</v>
      </c>
      <c r="C28" s="8">
        <v>2</v>
      </c>
      <c r="D28" s="8"/>
      <c r="E28" s="8"/>
      <c r="F28" s="8"/>
      <c r="G28" s="8"/>
      <c r="H28" s="8"/>
      <c r="I28" s="8"/>
      <c r="J28" s="8"/>
      <c r="K28" s="8">
        <v>2</v>
      </c>
      <c r="L28" s="8"/>
      <c r="M28" s="14"/>
      <c r="N28" s="8"/>
    </row>
    <row r="29" spans="1:14" x14ac:dyDescent="0.25">
      <c r="A29" s="1" t="s">
        <v>13</v>
      </c>
      <c r="B29" s="9">
        <f>SUBTOTAL(109,Tabell3[%-andel])</f>
        <v>1</v>
      </c>
      <c r="C29" s="8">
        <f>SUBTOTAL(109,Tabell3[Summa ha:])</f>
        <v>101.56000050157309</v>
      </c>
      <c r="D29" s="8">
        <f>SUBTOTAL(109,Tabell3[PB1])</f>
        <v>0.21000000089406967</v>
      </c>
      <c r="E29" s="8">
        <f>SUBTOTAL(109,Tabell3[PB2])</f>
        <v>0.95000001043081284</v>
      </c>
      <c r="F29" s="8">
        <f>SUBTOTAL(109,Tabell3[PB3])</f>
        <v>2.1000000238418579</v>
      </c>
      <c r="G29" s="8">
        <f>SUBTOTAL(109,Tabell3[PB4])</f>
        <v>4.5</v>
      </c>
      <c r="H29" s="8">
        <f>SUBTOTAL(109,Tabell3[S])</f>
        <v>9.4999999329447746</v>
      </c>
      <c r="I29" s="8">
        <f>SUBTOTAL(109,Tabell3[SE])</f>
        <v>1.5</v>
      </c>
      <c r="J29" s="8">
        <f>SUBTOTAL(109,Tabell3[E])</f>
        <v>1.2000000476837158</v>
      </c>
      <c r="K29" s="8">
        <f>SUBTOTAL(109,Tabell3[A])</f>
        <v>77.300000533461571</v>
      </c>
      <c r="L29" s="8">
        <f>SUBTOTAL(109,Tabell3[B])</f>
        <v>4.2999999523162842</v>
      </c>
      <c r="M29" s="8">
        <f>SUBTOTAL(109,Tabell3[Kasserat])</f>
        <v>0</v>
      </c>
    </row>
    <row r="30" spans="1:14" x14ac:dyDescent="0.25">
      <c r="A30" s="4" t="s">
        <v>86</v>
      </c>
      <c r="B30" s="12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4" ht="16.5" x14ac:dyDescent="0.35">
      <c r="A31" s="3" t="s">
        <v>61</v>
      </c>
    </row>
    <row r="32" spans="1:14" x14ac:dyDescent="0.25">
      <c r="A32" s="1" t="s">
        <v>1</v>
      </c>
      <c r="B32" s="1" t="s">
        <v>15</v>
      </c>
      <c r="C32" s="1" t="s">
        <v>14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3" t="s">
        <v>85</v>
      </c>
    </row>
    <row r="33" spans="1:14" x14ac:dyDescent="0.25">
      <c r="A33" s="1" t="s">
        <v>31</v>
      </c>
      <c r="B33" s="9">
        <f>C33/$C$68</f>
        <v>3.6152418602796174E-3</v>
      </c>
      <c r="C33" s="8">
        <v>1.5</v>
      </c>
      <c r="K33" s="8">
        <v>1.5</v>
      </c>
      <c r="M33" s="14"/>
    </row>
    <row r="34" spans="1:14" x14ac:dyDescent="0.25">
      <c r="A34" s="13" t="s">
        <v>63</v>
      </c>
      <c r="B34" s="11">
        <f>C34/$C$68</f>
        <v>9.6406447452604399E-5</v>
      </c>
      <c r="C34" s="15">
        <v>3.9999999105930328E-2</v>
      </c>
      <c r="D34" s="15">
        <v>3.9999999105930328E-2</v>
      </c>
      <c r="E34" s="13"/>
      <c r="F34" s="13"/>
      <c r="G34" s="13"/>
      <c r="H34" s="14"/>
      <c r="I34" s="14"/>
      <c r="J34" s="13"/>
      <c r="K34" s="14"/>
      <c r="L34" s="13"/>
      <c r="M34" s="14"/>
      <c r="N34" s="13"/>
    </row>
    <row r="35" spans="1:14" x14ac:dyDescent="0.25">
      <c r="A35" s="1" t="s">
        <v>32</v>
      </c>
      <c r="B35" s="9">
        <f t="shared" ref="B35:B68" si="0">C35/$C$68</f>
        <v>1.3255886533711654E-2</v>
      </c>
      <c r="C35" s="8">
        <v>5.4999998807907104</v>
      </c>
      <c r="K35" s="8">
        <v>2.7999999523162842</v>
      </c>
      <c r="L35" s="8">
        <v>2.6999999284744263</v>
      </c>
      <c r="M35" s="14"/>
      <c r="N35" s="8"/>
    </row>
    <row r="36" spans="1:14" x14ac:dyDescent="0.25">
      <c r="A36" s="1" t="s">
        <v>33</v>
      </c>
      <c r="B36" s="9">
        <f t="shared" si="0"/>
        <v>1.335229333132772E-2</v>
      </c>
      <c r="C36" s="8">
        <v>5.5400000251829624</v>
      </c>
      <c r="D36" s="7">
        <v>1.9999999552965164E-2</v>
      </c>
      <c r="E36" s="8">
        <v>0.42000000178813934</v>
      </c>
      <c r="G36" s="1">
        <v>3.5</v>
      </c>
      <c r="H36" s="8">
        <v>1.6000000238418579</v>
      </c>
      <c r="K36" s="8"/>
      <c r="L36" s="8"/>
      <c r="M36" s="14"/>
      <c r="N36" s="8"/>
    </row>
    <row r="37" spans="1:14" x14ac:dyDescent="0.25">
      <c r="A37" s="1" t="s">
        <v>34</v>
      </c>
      <c r="B37" s="9">
        <f t="shared" si="0"/>
        <v>4.8203224803728233E-3</v>
      </c>
      <c r="C37" s="8">
        <v>2</v>
      </c>
      <c r="D37" s="8"/>
      <c r="F37" s="1">
        <v>2</v>
      </c>
      <c r="H37" s="8"/>
      <c r="K37" s="8"/>
      <c r="L37" s="8"/>
      <c r="M37" s="14"/>
      <c r="N37" s="8"/>
    </row>
    <row r="38" spans="1:14" x14ac:dyDescent="0.25">
      <c r="A38" s="1" t="s">
        <v>35</v>
      </c>
      <c r="B38" s="9">
        <f t="shared" si="0"/>
        <v>3.6152418602796174E-3</v>
      </c>
      <c r="C38" s="8">
        <v>1.5</v>
      </c>
      <c r="D38" s="8"/>
      <c r="H38" s="8"/>
      <c r="K38" s="8">
        <v>1.5</v>
      </c>
      <c r="L38" s="8"/>
      <c r="M38" s="14"/>
      <c r="N38" s="8"/>
    </row>
    <row r="39" spans="1:14" x14ac:dyDescent="0.25">
      <c r="A39" s="1" t="s">
        <v>36</v>
      </c>
      <c r="B39" s="9">
        <f t="shared" si="0"/>
        <v>1.7353160469640388E-2</v>
      </c>
      <c r="C39" s="8">
        <v>7.1999998092651367</v>
      </c>
      <c r="D39" s="8"/>
      <c r="H39" s="8"/>
      <c r="K39" s="8">
        <v>7.1999998092651367</v>
      </c>
      <c r="L39" s="8"/>
      <c r="M39" s="14"/>
      <c r="N39" s="8"/>
    </row>
    <row r="40" spans="1:14" x14ac:dyDescent="0.25">
      <c r="A40" s="1" t="s">
        <v>37</v>
      </c>
      <c r="B40" s="9">
        <f t="shared" si="0"/>
        <v>9.6406447452604387E-3</v>
      </c>
      <c r="C40" s="8">
        <v>3.9999999105930328</v>
      </c>
      <c r="D40" s="8"/>
      <c r="H40" s="8"/>
      <c r="K40" s="8">
        <v>3.9999999105930328</v>
      </c>
      <c r="L40" s="8"/>
      <c r="M40" s="14"/>
      <c r="N40" s="8"/>
    </row>
    <row r="41" spans="1:14" x14ac:dyDescent="0.25">
      <c r="A41" s="1" t="s">
        <v>38</v>
      </c>
      <c r="B41" s="9">
        <f t="shared" si="0"/>
        <v>1.446096744111847E-2</v>
      </c>
      <c r="C41" s="8">
        <v>6</v>
      </c>
      <c r="D41" s="8"/>
      <c r="H41" s="8"/>
      <c r="K41" s="8">
        <v>6</v>
      </c>
      <c r="L41" s="8"/>
      <c r="M41" s="14"/>
      <c r="N41" s="8"/>
    </row>
    <row r="42" spans="1:14" x14ac:dyDescent="0.25">
      <c r="A42" s="1" t="s">
        <v>39</v>
      </c>
      <c r="B42" s="9">
        <f t="shared" si="0"/>
        <v>3.6827263681093104E-2</v>
      </c>
      <c r="C42" s="8">
        <v>15.279999971389771</v>
      </c>
      <c r="D42" s="8">
        <v>5.9999998658895493E-2</v>
      </c>
      <c r="E42" s="8">
        <v>0.71999998763203621</v>
      </c>
      <c r="F42" s="8">
        <v>1.4999999850988388</v>
      </c>
      <c r="G42" s="1">
        <v>3</v>
      </c>
      <c r="H42" s="8">
        <v>2</v>
      </c>
      <c r="K42" s="8">
        <v>8</v>
      </c>
      <c r="L42" s="8"/>
      <c r="M42" s="14"/>
      <c r="N42" s="8"/>
    </row>
    <row r="43" spans="1:14" x14ac:dyDescent="0.25">
      <c r="A43" s="1" t="s">
        <v>40</v>
      </c>
      <c r="B43" s="9">
        <f t="shared" si="0"/>
        <v>3.3742256787982544E-3</v>
      </c>
      <c r="C43" s="8">
        <v>1.3999999761581421</v>
      </c>
      <c r="D43" s="8"/>
      <c r="E43" s="8"/>
      <c r="F43" s="8"/>
      <c r="H43" s="8"/>
      <c r="K43" s="8">
        <v>1.3999999761581421</v>
      </c>
      <c r="L43" s="8"/>
      <c r="M43" s="14"/>
      <c r="N43" s="8"/>
    </row>
    <row r="44" spans="1:14" x14ac:dyDescent="0.25">
      <c r="A44" s="13" t="s">
        <v>67</v>
      </c>
      <c r="B44" s="9">
        <f t="shared" si="0"/>
        <v>2.4101612401864116E-3</v>
      </c>
      <c r="C44" s="14">
        <v>1</v>
      </c>
      <c r="D44" s="14"/>
      <c r="E44" s="14"/>
      <c r="F44" s="14"/>
      <c r="G44" s="13"/>
      <c r="H44" s="14"/>
      <c r="I44" s="14"/>
      <c r="J44" s="13"/>
      <c r="K44" s="14"/>
      <c r="L44" s="14">
        <v>1</v>
      </c>
      <c r="M44" s="14"/>
      <c r="N44" s="14"/>
    </row>
    <row r="45" spans="1:14" x14ac:dyDescent="0.25">
      <c r="A45" s="1" t="s">
        <v>41</v>
      </c>
      <c r="B45" s="9">
        <f t="shared" si="0"/>
        <v>6.6279433072593038E-3</v>
      </c>
      <c r="C45" s="8">
        <v>2.7499999571591616</v>
      </c>
      <c r="D45" s="7">
        <v>9.9999997764825821E-3</v>
      </c>
      <c r="E45" s="7">
        <v>3.9999999105930328E-2</v>
      </c>
      <c r="F45" s="8">
        <v>0.40000000596046448</v>
      </c>
      <c r="H45" s="8">
        <v>2.2999999523162842</v>
      </c>
      <c r="K45" s="8"/>
      <c r="L45" s="8"/>
      <c r="M45" s="14"/>
      <c r="N45" s="8"/>
    </row>
    <row r="46" spans="1:14" x14ac:dyDescent="0.25">
      <c r="A46" s="1" t="s">
        <v>42</v>
      </c>
      <c r="B46" s="9">
        <f t="shared" si="0"/>
        <v>3.3019207956224844E-2</v>
      </c>
      <c r="C46" s="8">
        <v>13.699999570846558</v>
      </c>
      <c r="D46" s="8"/>
      <c r="E46" s="8"/>
      <c r="F46" s="8"/>
      <c r="K46" s="8">
        <v>13.699999570846558</v>
      </c>
      <c r="L46" s="8"/>
      <c r="M46" s="14"/>
      <c r="N46" s="8"/>
    </row>
    <row r="47" spans="1:14" x14ac:dyDescent="0.25">
      <c r="A47" s="1" t="s">
        <v>43</v>
      </c>
      <c r="B47" s="9">
        <f t="shared" si="0"/>
        <v>1.5184015841905754E-2</v>
      </c>
      <c r="C47" s="8">
        <v>6.300000011920929</v>
      </c>
      <c r="E47" s="8"/>
      <c r="F47" s="8"/>
      <c r="K47" s="8">
        <v>6.300000011920929</v>
      </c>
      <c r="L47" s="8"/>
      <c r="M47" s="14"/>
      <c r="N47" s="8"/>
    </row>
    <row r="48" spans="1:14" x14ac:dyDescent="0.25">
      <c r="A48" s="1" t="s">
        <v>44</v>
      </c>
      <c r="B48" s="9">
        <f t="shared" si="0"/>
        <v>0.24342628445524733</v>
      </c>
      <c r="C48" s="8">
        <v>100.99999966658652</v>
      </c>
      <c r="D48" s="8">
        <v>0.15000000037252903</v>
      </c>
      <c r="E48" s="8">
        <v>1.25</v>
      </c>
      <c r="F48" s="8">
        <v>2.8999999165534973</v>
      </c>
      <c r="G48" s="1">
        <v>20.5</v>
      </c>
      <c r="H48" s="8">
        <v>35.100000083446503</v>
      </c>
      <c r="I48" s="8">
        <v>20</v>
      </c>
      <c r="K48" s="8">
        <v>21.099999666213989</v>
      </c>
      <c r="L48" s="8"/>
      <c r="M48" s="14"/>
      <c r="N48" s="8"/>
    </row>
    <row r="49" spans="1:14" x14ac:dyDescent="0.25">
      <c r="A49" s="1" t="s">
        <v>45</v>
      </c>
      <c r="B49" s="9">
        <f t="shared" si="0"/>
        <v>5.9820203113442355E-2</v>
      </c>
      <c r="C49" s="8">
        <v>24.820000469684601</v>
      </c>
      <c r="D49" s="8"/>
      <c r="E49" s="8"/>
      <c r="F49" s="8"/>
      <c r="H49" s="8">
        <v>1.5</v>
      </c>
      <c r="I49" s="8"/>
      <c r="K49" s="8">
        <v>23.320000469684601</v>
      </c>
      <c r="L49" s="8"/>
      <c r="M49" s="14"/>
      <c r="N49" s="8"/>
    </row>
    <row r="50" spans="1:14" x14ac:dyDescent="0.25">
      <c r="A50" s="1" t="s">
        <v>46</v>
      </c>
      <c r="B50" s="9">
        <f t="shared" si="0"/>
        <v>1.3978935221812549E-2</v>
      </c>
      <c r="C50" s="8">
        <v>5.800000011920929</v>
      </c>
      <c r="D50" s="8"/>
      <c r="E50" s="8"/>
      <c r="F50" s="8"/>
      <c r="H50" s="8"/>
      <c r="I50" s="8"/>
      <c r="K50" s="8">
        <v>5.800000011920929</v>
      </c>
      <c r="L50" s="8"/>
      <c r="M50" s="14"/>
      <c r="N50" s="8"/>
    </row>
    <row r="51" spans="1:14" x14ac:dyDescent="0.25">
      <c r="A51" s="13" t="s">
        <v>68</v>
      </c>
      <c r="B51" s="9">
        <f t="shared" si="0"/>
        <v>7.712516083521961E-3</v>
      </c>
      <c r="C51" s="14">
        <v>3.2000000476837158</v>
      </c>
      <c r="D51" s="14"/>
      <c r="E51" s="14"/>
      <c r="F51" s="14"/>
      <c r="G51" s="13"/>
      <c r="H51" s="14"/>
      <c r="I51" s="14"/>
      <c r="J51" s="13"/>
      <c r="K51" s="14"/>
      <c r="L51" s="14">
        <v>3.2000000476837158</v>
      </c>
      <c r="M51" s="14"/>
      <c r="N51" s="14"/>
    </row>
    <row r="52" spans="1:14" x14ac:dyDescent="0.25">
      <c r="A52" s="13" t="s">
        <v>72</v>
      </c>
      <c r="B52" s="9">
        <f t="shared" si="0"/>
        <v>2.4101612401864116E-3</v>
      </c>
      <c r="C52" s="14">
        <v>1</v>
      </c>
      <c r="D52" s="14"/>
      <c r="E52" s="14"/>
      <c r="F52" s="14"/>
      <c r="G52" s="13"/>
      <c r="H52" s="14"/>
      <c r="I52" s="14"/>
      <c r="J52" s="13"/>
      <c r="K52" s="14">
        <v>1</v>
      </c>
      <c r="L52" s="14"/>
      <c r="M52" s="14"/>
      <c r="N52" s="14"/>
    </row>
    <row r="53" spans="1:14" x14ac:dyDescent="0.25">
      <c r="A53" s="1" t="s">
        <v>47</v>
      </c>
      <c r="B53" s="9">
        <f t="shared" si="0"/>
        <v>0.22019233028247404</v>
      </c>
      <c r="C53" s="8">
        <v>91.359999742358923</v>
      </c>
      <c r="D53" s="8">
        <v>5.9999998658895493E-2</v>
      </c>
      <c r="E53" s="8">
        <v>1.7300000004470348</v>
      </c>
      <c r="F53" s="8">
        <v>21.399999976158142</v>
      </c>
      <c r="G53" s="1">
        <v>11</v>
      </c>
      <c r="H53" s="8">
        <v>4.5</v>
      </c>
      <c r="I53" s="8"/>
      <c r="J53" s="8">
        <v>1</v>
      </c>
      <c r="K53" s="8">
        <v>51.669999767094851</v>
      </c>
      <c r="L53" s="8"/>
      <c r="M53" s="14">
        <v>1</v>
      </c>
      <c r="N53" s="8"/>
    </row>
    <row r="54" spans="1:14" x14ac:dyDescent="0.25">
      <c r="A54" s="1" t="s">
        <v>48</v>
      </c>
      <c r="B54" s="9">
        <f t="shared" si="0"/>
        <v>8.4355643406524398E-3</v>
      </c>
      <c r="C54" s="8">
        <v>3.5</v>
      </c>
      <c r="D54" s="8"/>
      <c r="H54" s="8"/>
      <c r="I54" s="8"/>
      <c r="K54" s="8">
        <v>3.5</v>
      </c>
      <c r="L54" s="8"/>
      <c r="M54" s="14"/>
      <c r="N54" s="8"/>
    </row>
    <row r="55" spans="1:14" x14ac:dyDescent="0.25">
      <c r="A55" s="1" t="s">
        <v>49</v>
      </c>
      <c r="B55" s="9">
        <f t="shared" si="0"/>
        <v>5.3023548433355494E-3</v>
      </c>
      <c r="C55" s="8">
        <v>2.2000000476837158</v>
      </c>
      <c r="D55" s="8"/>
      <c r="H55" s="8"/>
      <c r="I55" s="8"/>
      <c r="K55" s="8">
        <v>2.2000000476837158</v>
      </c>
      <c r="L55" s="8"/>
      <c r="M55" s="14"/>
      <c r="N55" s="8"/>
    </row>
    <row r="56" spans="1:14" x14ac:dyDescent="0.25">
      <c r="A56" s="1" t="s">
        <v>50</v>
      </c>
      <c r="B56" s="9">
        <f t="shared" si="0"/>
        <v>5.7843869908130686E-3</v>
      </c>
      <c r="C56" s="8">
        <v>2.4000000059604645</v>
      </c>
      <c r="D56" s="8"/>
      <c r="H56" s="8"/>
      <c r="I56" s="8"/>
      <c r="K56" s="8">
        <v>2.4000000059604645</v>
      </c>
      <c r="L56" s="8"/>
      <c r="M56" s="14"/>
      <c r="N56" s="8"/>
    </row>
    <row r="57" spans="1:14" x14ac:dyDescent="0.25">
      <c r="A57" s="1" t="s">
        <v>51</v>
      </c>
      <c r="B57" s="9">
        <f t="shared" si="0"/>
        <v>2.4101612401864116E-3</v>
      </c>
      <c r="C57" s="8">
        <v>1</v>
      </c>
      <c r="D57" s="8"/>
      <c r="H57" s="8"/>
      <c r="I57" s="8"/>
      <c r="K57" s="8">
        <v>1</v>
      </c>
      <c r="L57" s="8"/>
      <c r="M57" s="14"/>
      <c r="N57" s="8"/>
    </row>
    <row r="58" spans="1:14" x14ac:dyDescent="0.25">
      <c r="A58" s="1" t="s">
        <v>52</v>
      </c>
      <c r="B58" s="9">
        <f t="shared" si="0"/>
        <v>2.9500373620823868E-2</v>
      </c>
      <c r="C58" s="8">
        <v>12.240000016987324</v>
      </c>
      <c r="D58" s="8">
        <v>0.1100000012665987</v>
      </c>
      <c r="E58" s="8">
        <v>0.23000000230967999</v>
      </c>
      <c r="F58" s="8"/>
      <c r="G58" s="8">
        <v>3.800000011920929</v>
      </c>
      <c r="H58" s="8">
        <v>1.5</v>
      </c>
      <c r="I58" s="8"/>
      <c r="K58" s="8">
        <v>6.6000000014901161</v>
      </c>
      <c r="L58" s="8"/>
      <c r="M58" s="14">
        <v>1</v>
      </c>
      <c r="N58" s="8"/>
    </row>
    <row r="59" spans="1:14" x14ac:dyDescent="0.25">
      <c r="A59" s="1" t="s">
        <v>53</v>
      </c>
      <c r="B59" s="9">
        <f t="shared" si="0"/>
        <v>1.446096744111847E-2</v>
      </c>
      <c r="C59" s="8">
        <v>6</v>
      </c>
      <c r="D59" s="8"/>
      <c r="E59" s="8"/>
      <c r="F59" s="8"/>
      <c r="G59" s="8"/>
      <c r="K59" s="8">
        <v>6</v>
      </c>
      <c r="L59" s="8"/>
      <c r="M59" s="14"/>
      <c r="N59" s="8"/>
    </row>
    <row r="60" spans="1:14" x14ac:dyDescent="0.25">
      <c r="A60" s="1" t="s">
        <v>54</v>
      </c>
      <c r="B60" s="9">
        <f t="shared" si="0"/>
        <v>6.5074354634287552E-3</v>
      </c>
      <c r="C60" s="8">
        <v>2.7000000476837158</v>
      </c>
      <c r="D60" s="8"/>
      <c r="E60" s="8"/>
      <c r="F60" s="8"/>
      <c r="G60" s="8"/>
      <c r="K60" s="8">
        <v>2.7000000476837158</v>
      </c>
      <c r="L60" s="8"/>
      <c r="M60" s="14"/>
      <c r="N60" s="8"/>
    </row>
    <row r="61" spans="1:14" x14ac:dyDescent="0.25">
      <c r="A61" s="1" t="s">
        <v>55</v>
      </c>
      <c r="B61" s="9">
        <f t="shared" si="0"/>
        <v>7.4232966154644435E-3</v>
      </c>
      <c r="C61" s="8">
        <v>3.0799999982118607</v>
      </c>
      <c r="D61" s="8"/>
      <c r="E61" s="8">
        <v>7.9999998211860657E-2</v>
      </c>
      <c r="F61" s="8">
        <v>1</v>
      </c>
      <c r="G61" s="8">
        <v>2</v>
      </c>
      <c r="K61" s="8"/>
      <c r="L61" s="8"/>
      <c r="M61" s="14"/>
      <c r="N61" s="8"/>
    </row>
    <row r="62" spans="1:14" x14ac:dyDescent="0.25">
      <c r="A62" s="1" t="s">
        <v>56</v>
      </c>
      <c r="B62" s="9">
        <f t="shared" si="0"/>
        <v>0.14123545045626809</v>
      </c>
      <c r="C62" s="8">
        <v>58.600000739097595</v>
      </c>
      <c r="D62" s="8"/>
      <c r="E62" s="8"/>
      <c r="F62" s="8">
        <v>0.60000002384185791</v>
      </c>
      <c r="G62" s="8"/>
      <c r="H62" s="8">
        <v>1.2000000476837158</v>
      </c>
      <c r="I62" s="8"/>
      <c r="J62" s="8">
        <v>4.0999999046325684</v>
      </c>
      <c r="K62" s="8">
        <v>48.000000953674316</v>
      </c>
      <c r="L62" s="8">
        <v>4.6999998092651367</v>
      </c>
      <c r="M62" s="14"/>
      <c r="N62" s="8"/>
    </row>
    <row r="63" spans="1:14" x14ac:dyDescent="0.25">
      <c r="A63" s="1" t="s">
        <v>57</v>
      </c>
      <c r="B63" s="9">
        <f t="shared" si="0"/>
        <v>3.3742256787982544E-3</v>
      </c>
      <c r="C63" s="8">
        <v>1.3999999761581421</v>
      </c>
      <c r="D63" s="8"/>
      <c r="E63" s="8"/>
      <c r="F63" s="8"/>
      <c r="G63" s="8">
        <v>1.3999999761581421</v>
      </c>
      <c r="H63" s="8"/>
      <c r="I63" s="8"/>
      <c r="K63" s="8"/>
      <c r="M63" s="14"/>
    </row>
    <row r="64" spans="1:14" x14ac:dyDescent="0.25">
      <c r="A64" s="13" t="s">
        <v>82</v>
      </c>
      <c r="B64" s="9">
        <f t="shared" si="0"/>
        <v>4.8203224803728233E-3</v>
      </c>
      <c r="C64" s="14">
        <v>2</v>
      </c>
      <c r="D64" s="14"/>
      <c r="E64" s="14"/>
      <c r="F64" s="14"/>
      <c r="G64" s="14"/>
      <c r="H64" s="14">
        <v>2</v>
      </c>
      <c r="I64" s="14"/>
      <c r="J64" s="13"/>
      <c r="K64" s="14"/>
      <c r="L64" s="13"/>
      <c r="M64" s="14"/>
      <c r="N64" s="13"/>
    </row>
    <row r="65" spans="1:14" x14ac:dyDescent="0.25">
      <c r="A65" s="1" t="s">
        <v>58</v>
      </c>
      <c r="B65" s="9">
        <f t="shared" si="0"/>
        <v>1.301487092685751E-2</v>
      </c>
      <c r="C65" s="8">
        <v>5.4000000953674316</v>
      </c>
      <c r="D65" s="8"/>
      <c r="E65" s="8"/>
      <c r="F65" s="8"/>
      <c r="G65" s="8"/>
      <c r="H65" s="8"/>
      <c r="I65" s="8"/>
      <c r="K65" s="8">
        <v>5.4000000953674316</v>
      </c>
      <c r="M65" s="14"/>
    </row>
    <row r="66" spans="1:14" x14ac:dyDescent="0.25">
      <c r="A66" s="1" t="s">
        <v>59</v>
      </c>
      <c r="B66" s="9">
        <f t="shared" si="0"/>
        <v>2.4101612401864116E-3</v>
      </c>
      <c r="C66" s="8">
        <v>1</v>
      </c>
      <c r="D66" s="8"/>
      <c r="H66" s="8"/>
      <c r="I66" s="8"/>
      <c r="K66" s="8">
        <v>1</v>
      </c>
      <c r="M66" s="14"/>
    </row>
    <row r="67" spans="1:14" x14ac:dyDescent="0.25">
      <c r="A67" s="1" t="s">
        <v>60</v>
      </c>
      <c r="B67" s="9">
        <f t="shared" si="0"/>
        <v>3.0127015390098266E-2</v>
      </c>
      <c r="C67" s="8">
        <v>12.499999953433871</v>
      </c>
      <c r="D67" s="8">
        <v>0.20000000111758709</v>
      </c>
      <c r="H67" s="8">
        <v>3.2999999523162842</v>
      </c>
      <c r="I67" s="8">
        <v>3</v>
      </c>
      <c r="K67" s="8">
        <v>6</v>
      </c>
      <c r="M67" s="14"/>
    </row>
    <row r="68" spans="1:14" x14ac:dyDescent="0.25">
      <c r="A68" s="21" t="s">
        <v>13</v>
      </c>
      <c r="B68" s="23">
        <f t="shared" si="0"/>
        <v>1</v>
      </c>
      <c r="C68" s="22">
        <f>SUM(C33:C67)</f>
        <v>414.90999993123114</v>
      </c>
      <c r="D68" s="22">
        <f t="shared" ref="D68:M68" si="1">SUM(D33:D67)</f>
        <v>0.64999999850988388</v>
      </c>
      <c r="E68" s="22">
        <f t="shared" si="1"/>
        <v>4.4699999894946814</v>
      </c>
      <c r="F68" s="22">
        <f t="shared" si="1"/>
        <v>29.799999907612801</v>
      </c>
      <c r="G68" s="22">
        <f t="shared" si="1"/>
        <v>45.199999988079071</v>
      </c>
      <c r="H68" s="22">
        <f t="shared" si="1"/>
        <v>55.000000059604645</v>
      </c>
      <c r="I68" s="22">
        <f t="shared" si="1"/>
        <v>23</v>
      </c>
      <c r="J68" s="22">
        <f t="shared" si="1"/>
        <v>5.0999999046325684</v>
      </c>
      <c r="K68" s="22">
        <f t="shared" si="1"/>
        <v>240.09000029787421</v>
      </c>
      <c r="L68" s="22">
        <f t="shared" si="1"/>
        <v>11.599999785423279</v>
      </c>
      <c r="M68" s="22">
        <f t="shared" si="1"/>
        <v>2</v>
      </c>
      <c r="N68" s="8"/>
    </row>
    <row r="69" spans="1:14" x14ac:dyDescent="0.25">
      <c r="A69" s="21" t="s">
        <v>86</v>
      </c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4" ht="16.5" x14ac:dyDescent="0.35">
      <c r="A70" s="3" t="s">
        <v>62</v>
      </c>
    </row>
    <row r="71" spans="1:14" x14ac:dyDescent="0.25">
      <c r="A71" s="1" t="s">
        <v>1</v>
      </c>
      <c r="B71" s="1" t="s">
        <v>15</v>
      </c>
      <c r="C71" s="1" t="s">
        <v>14</v>
      </c>
      <c r="D71" s="1" t="s">
        <v>2</v>
      </c>
      <c r="E71" s="1" t="s">
        <v>3</v>
      </c>
      <c r="F71" s="1" t="s">
        <v>4</v>
      </c>
      <c r="G71" s="1" t="s">
        <v>5</v>
      </c>
      <c r="H71" s="1" t="s">
        <v>6</v>
      </c>
      <c r="I71" s="1" t="s">
        <v>7</v>
      </c>
      <c r="J71" s="1" t="s">
        <v>8</v>
      </c>
      <c r="K71" s="1" t="s">
        <v>9</v>
      </c>
      <c r="L71" s="1" t="s">
        <v>10</v>
      </c>
      <c r="M71" s="13" t="s">
        <v>85</v>
      </c>
    </row>
    <row r="72" spans="1:14" x14ac:dyDescent="0.25">
      <c r="A72" s="1" t="s">
        <v>64</v>
      </c>
      <c r="B72" s="9">
        <f>C72/$C$85</f>
        <v>5.8891428785872058E-2</v>
      </c>
      <c r="C72" s="8">
        <v>26.019999999552965</v>
      </c>
      <c r="D72" s="7">
        <v>9.9999997764825821E-3</v>
      </c>
      <c r="E72" s="8"/>
      <c r="F72" s="8"/>
      <c r="G72" s="8"/>
      <c r="H72" s="8"/>
      <c r="I72" s="8">
        <v>9</v>
      </c>
      <c r="J72" s="8"/>
      <c r="K72" s="8">
        <v>9.9999997764825821E-3</v>
      </c>
      <c r="L72" s="8">
        <v>17</v>
      </c>
      <c r="M72" s="14"/>
      <c r="N72" s="8"/>
    </row>
    <row r="73" spans="1:14" x14ac:dyDescent="0.25">
      <c r="A73" s="1" t="s">
        <v>65</v>
      </c>
      <c r="B73" s="9">
        <f t="shared" ref="B73:B84" si="2">C73/$C$85</f>
        <v>6.5885068872435823E-2</v>
      </c>
      <c r="C73" s="8">
        <v>29.110000001266599</v>
      </c>
      <c r="D73" s="7">
        <v>9.9999997764825821E-3</v>
      </c>
      <c r="E73" s="8">
        <v>0.10000000149011612</v>
      </c>
      <c r="F73" s="8"/>
      <c r="G73" s="8"/>
      <c r="H73" s="8"/>
      <c r="I73" s="8">
        <v>1</v>
      </c>
      <c r="J73" s="8">
        <v>6</v>
      </c>
      <c r="K73" s="8">
        <v>22</v>
      </c>
      <c r="L73" s="8"/>
      <c r="M73" s="14"/>
      <c r="N73" s="8"/>
    </row>
    <row r="74" spans="1:14" x14ac:dyDescent="0.25">
      <c r="A74" s="1" t="s">
        <v>66</v>
      </c>
      <c r="B74" s="9">
        <f t="shared" si="2"/>
        <v>0.10184912741774683</v>
      </c>
      <c r="C74" s="8">
        <v>45</v>
      </c>
      <c r="D74" s="8"/>
      <c r="E74" s="8"/>
      <c r="F74" s="8"/>
      <c r="G74" s="8"/>
      <c r="H74" s="8"/>
      <c r="I74" s="8"/>
      <c r="J74" s="8">
        <v>7.5</v>
      </c>
      <c r="K74" s="8">
        <v>20.5</v>
      </c>
      <c r="L74" s="8">
        <v>17</v>
      </c>
      <c r="M74" s="14"/>
      <c r="N74" s="8"/>
    </row>
    <row r="75" spans="1:14" s="16" customFormat="1" x14ac:dyDescent="0.25">
      <c r="A75" s="16" t="s">
        <v>69</v>
      </c>
      <c r="B75" s="9">
        <f t="shared" si="2"/>
        <v>3.3949709139248943E-3</v>
      </c>
      <c r="C75" s="17">
        <v>1.5</v>
      </c>
      <c r="D75" s="17"/>
      <c r="E75" s="17"/>
      <c r="F75" s="17"/>
      <c r="G75" s="17"/>
      <c r="H75" s="17"/>
      <c r="I75" s="17">
        <v>1.5</v>
      </c>
      <c r="J75" s="17"/>
      <c r="K75" s="17"/>
      <c r="L75" s="17"/>
      <c r="M75" s="18"/>
      <c r="N75" s="17"/>
    </row>
    <row r="76" spans="1:14" x14ac:dyDescent="0.25">
      <c r="A76" s="1" t="s">
        <v>70</v>
      </c>
      <c r="B76" s="9">
        <f t="shared" si="2"/>
        <v>0.37428422671816186</v>
      </c>
      <c r="C76" s="8">
        <v>165.37000001221895</v>
      </c>
      <c r="D76" s="8">
        <v>7.0000000298023224E-2</v>
      </c>
      <c r="E76" s="8">
        <v>0.30000001192092896</v>
      </c>
      <c r="F76" s="8"/>
      <c r="G76" s="8">
        <v>2</v>
      </c>
      <c r="H76" s="8">
        <v>5.5</v>
      </c>
      <c r="I76" s="8"/>
      <c r="J76" s="8">
        <v>11.5</v>
      </c>
      <c r="K76" s="8">
        <v>146</v>
      </c>
      <c r="L76" s="8"/>
      <c r="M76" s="14"/>
      <c r="N76" s="8"/>
    </row>
    <row r="77" spans="1:14" x14ac:dyDescent="0.25">
      <c r="A77" s="16" t="s">
        <v>73</v>
      </c>
      <c r="B77" s="9">
        <f t="shared" si="2"/>
        <v>2.2633139426165962E-3</v>
      </c>
      <c r="C77" s="8">
        <v>1</v>
      </c>
      <c r="D77" s="8"/>
      <c r="E77" s="8"/>
      <c r="F77" s="8"/>
      <c r="G77" s="8"/>
      <c r="H77" s="8"/>
      <c r="I77" s="8"/>
      <c r="J77" s="8"/>
      <c r="K77" s="8">
        <v>1</v>
      </c>
      <c r="L77" s="8"/>
      <c r="M77" s="14"/>
      <c r="N77" s="8"/>
    </row>
    <row r="78" spans="1:14" x14ac:dyDescent="0.25">
      <c r="A78" s="1" t="s">
        <v>76</v>
      </c>
      <c r="B78" s="9">
        <f t="shared" si="2"/>
        <v>5.9185659600267143E-2</v>
      </c>
      <c r="C78" s="8">
        <v>26.150000000372529</v>
      </c>
      <c r="D78" s="7">
        <v>1.9999999552965164E-2</v>
      </c>
      <c r="E78" s="8">
        <v>0.13000000081956387</v>
      </c>
      <c r="F78" s="8"/>
      <c r="G78" s="8"/>
      <c r="H78" s="8"/>
      <c r="I78" s="8"/>
      <c r="J78" s="8"/>
      <c r="K78" s="8">
        <v>7</v>
      </c>
      <c r="L78" s="8">
        <v>19</v>
      </c>
      <c r="M78" s="14"/>
      <c r="N78" s="8"/>
    </row>
    <row r="79" spans="1:14" x14ac:dyDescent="0.25">
      <c r="A79" s="1" t="s">
        <v>77</v>
      </c>
      <c r="B79" s="9">
        <f t="shared" si="2"/>
        <v>1.4281511274193684E-2</v>
      </c>
      <c r="C79" s="8">
        <v>6.3100001309067011</v>
      </c>
      <c r="D79" s="7">
        <v>9.9999997764825821E-3</v>
      </c>
      <c r="E79" s="8"/>
      <c r="F79" s="8">
        <v>4.8000001311302185</v>
      </c>
      <c r="G79" s="8">
        <v>1.5</v>
      </c>
      <c r="H79" s="8"/>
      <c r="I79" s="8"/>
      <c r="J79" s="8"/>
      <c r="K79" s="8"/>
      <c r="L79" s="8"/>
      <c r="M79" s="15">
        <v>0.02</v>
      </c>
      <c r="N79" s="8"/>
    </row>
    <row r="80" spans="1:14" x14ac:dyDescent="0.25">
      <c r="A80" s="1" t="s">
        <v>78</v>
      </c>
      <c r="B80" s="9">
        <f t="shared" si="2"/>
        <v>6.6020867697525978E-2</v>
      </c>
      <c r="C80" s="8">
        <v>29.169999996200204</v>
      </c>
      <c r="D80" s="7">
        <v>1.9999999552965164E-2</v>
      </c>
      <c r="E80" s="8">
        <v>0.14999999664723873</v>
      </c>
      <c r="F80" s="8"/>
      <c r="G80" s="8"/>
      <c r="H80" s="8"/>
      <c r="I80" s="8">
        <v>4</v>
      </c>
      <c r="J80" s="8"/>
      <c r="K80" s="8"/>
      <c r="L80" s="8">
        <v>25</v>
      </c>
      <c r="M80" s="14"/>
      <c r="N80" s="8"/>
    </row>
    <row r="81" spans="1:14" x14ac:dyDescent="0.25">
      <c r="A81" s="1" t="s">
        <v>79</v>
      </c>
      <c r="B81" s="9">
        <f t="shared" si="2"/>
        <v>0.17246452284305766</v>
      </c>
      <c r="C81" s="8">
        <v>76.200000183656812</v>
      </c>
      <c r="D81" s="7">
        <v>1.9999999552965164E-2</v>
      </c>
      <c r="E81" s="8">
        <v>0.18000000528991222</v>
      </c>
      <c r="F81" s="8"/>
      <c r="G81" s="8"/>
      <c r="H81" s="8"/>
      <c r="I81" s="8"/>
      <c r="J81" s="8">
        <v>4</v>
      </c>
      <c r="K81" s="8">
        <v>44.199999988079071</v>
      </c>
      <c r="L81" s="8">
        <v>27.800000190734863</v>
      </c>
      <c r="M81" s="14"/>
      <c r="N81" s="8"/>
    </row>
    <row r="82" spans="1:14" x14ac:dyDescent="0.25">
      <c r="A82" s="1" t="s">
        <v>80</v>
      </c>
      <c r="B82" s="9">
        <f t="shared" si="2"/>
        <v>2.2633139426165962E-3</v>
      </c>
      <c r="C82" s="8">
        <v>1</v>
      </c>
      <c r="D82" s="8"/>
      <c r="E82" s="8"/>
      <c r="F82" s="8"/>
      <c r="G82" s="8"/>
      <c r="H82" s="8"/>
      <c r="I82" s="8"/>
      <c r="J82" s="8">
        <v>1</v>
      </c>
      <c r="K82" s="8"/>
      <c r="L82" s="8"/>
      <c r="M82" s="14"/>
      <c r="N82" s="8"/>
    </row>
    <row r="83" spans="1:14" x14ac:dyDescent="0.25">
      <c r="A83" s="1" t="s">
        <v>81</v>
      </c>
      <c r="B83" s="9">
        <f t="shared" si="2"/>
        <v>7.6952674048964276E-2</v>
      </c>
      <c r="C83" s="8">
        <v>34</v>
      </c>
      <c r="D83" s="8"/>
      <c r="E83" s="8"/>
      <c r="F83" s="8"/>
      <c r="G83" s="8"/>
      <c r="H83" s="8"/>
      <c r="I83" s="8"/>
      <c r="J83" s="8">
        <v>8</v>
      </c>
      <c r="K83" s="8">
        <v>26</v>
      </c>
      <c r="L83" s="8"/>
      <c r="M83" s="14"/>
      <c r="N83" s="8"/>
    </row>
    <row r="84" spans="1:14" x14ac:dyDescent="0.25">
      <c r="A84" s="1" t="s">
        <v>83</v>
      </c>
      <c r="B84" s="9">
        <f t="shared" si="2"/>
        <v>2.2633139426165962E-3</v>
      </c>
      <c r="C84" s="8">
        <v>1</v>
      </c>
      <c r="D84" s="8"/>
      <c r="E84" s="8"/>
      <c r="F84" s="8"/>
      <c r="G84" s="8"/>
      <c r="H84" s="8"/>
      <c r="I84" s="8">
        <v>1</v>
      </c>
      <c r="J84" s="8"/>
      <c r="K84" s="8"/>
      <c r="L84" s="8"/>
      <c r="M84" s="14"/>
      <c r="N84" s="8"/>
    </row>
    <row r="85" spans="1:14" x14ac:dyDescent="0.25">
      <c r="A85" s="21" t="s">
        <v>13</v>
      </c>
      <c r="B85" s="23">
        <f>SUM(B72:B84)</f>
        <v>0.99999999999999989</v>
      </c>
      <c r="C85" s="22">
        <f>SUM(C72:C84)</f>
        <v>441.83000032417476</v>
      </c>
      <c r="D85" s="22">
        <f t="shared" ref="D85:M85" si="3">SUM(D72:D84)</f>
        <v>0.15999999828636646</v>
      </c>
      <c r="E85" s="22">
        <f t="shared" si="3"/>
        <v>0.8600000161677599</v>
      </c>
      <c r="F85" s="22">
        <f t="shared" si="3"/>
        <v>4.8000001311302185</v>
      </c>
      <c r="G85" s="22">
        <f t="shared" si="3"/>
        <v>3.5</v>
      </c>
      <c r="H85" s="22">
        <f t="shared" si="3"/>
        <v>5.5</v>
      </c>
      <c r="I85" s="22">
        <f t="shared" si="3"/>
        <v>16.5</v>
      </c>
      <c r="J85" s="22">
        <f t="shared" si="3"/>
        <v>38</v>
      </c>
      <c r="K85" s="22">
        <f t="shared" si="3"/>
        <v>266.70999998785555</v>
      </c>
      <c r="L85" s="22">
        <f t="shared" si="3"/>
        <v>105.80000019073486</v>
      </c>
      <c r="M85" s="27">
        <f t="shared" si="3"/>
        <v>0.02</v>
      </c>
      <c r="N85" s="8"/>
    </row>
    <row r="86" spans="1:14" x14ac:dyDescent="0.25">
      <c r="A86" s="21" t="s">
        <v>86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4" ht="13" x14ac:dyDescent="0.3">
      <c r="A87" s="24" t="s">
        <v>84</v>
      </c>
      <c r="B87" s="25"/>
      <c r="C87" s="25" t="s">
        <v>14</v>
      </c>
      <c r="D87" s="25" t="s">
        <v>2</v>
      </c>
      <c r="E87" s="25" t="s">
        <v>3</v>
      </c>
      <c r="F87" s="25" t="s">
        <v>4</v>
      </c>
      <c r="G87" s="25" t="s">
        <v>5</v>
      </c>
      <c r="H87" s="25" t="s">
        <v>6</v>
      </c>
      <c r="I87" s="25" t="s">
        <v>7</v>
      </c>
      <c r="J87" s="25" t="s">
        <v>8</v>
      </c>
      <c r="K87" s="25" t="s">
        <v>9</v>
      </c>
      <c r="L87" s="26" t="s">
        <v>10</v>
      </c>
      <c r="M87" s="26" t="s">
        <v>85</v>
      </c>
    </row>
    <row r="88" spans="1:14" x14ac:dyDescent="0.25">
      <c r="A88" s="28"/>
      <c r="B88" s="29"/>
      <c r="C88" s="30">
        <f>C85+C68+C29+C6</f>
        <v>959.30000075697899</v>
      </c>
      <c r="D88" s="30">
        <f t="shared" ref="D88:M88" si="4">D85+D68+D29+D6</f>
        <v>1.01999999769032</v>
      </c>
      <c r="E88" s="30">
        <f t="shared" si="4"/>
        <v>6.2800000160932541</v>
      </c>
      <c r="F88" s="30">
        <f t="shared" si="4"/>
        <v>36.700000062584877</v>
      </c>
      <c r="G88" s="30">
        <f t="shared" si="4"/>
        <v>53.199999988079071</v>
      </c>
      <c r="H88" s="30">
        <f t="shared" si="4"/>
        <v>69.999999992549419</v>
      </c>
      <c r="I88" s="30">
        <f t="shared" si="4"/>
        <v>41</v>
      </c>
      <c r="J88" s="30">
        <f t="shared" si="4"/>
        <v>44.299999952316284</v>
      </c>
      <c r="K88" s="30">
        <f>K85+K68+K29+K6</f>
        <v>584.10000081919134</v>
      </c>
      <c r="L88" s="30">
        <f t="shared" si="4"/>
        <v>122.69999992847443</v>
      </c>
      <c r="M88" s="30">
        <f t="shared" si="4"/>
        <v>2.02</v>
      </c>
    </row>
    <row r="89" spans="1:14" x14ac:dyDescent="0.25">
      <c r="A89" s="21" t="s">
        <v>86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</sheetData>
  <pageMargins left="0.7" right="0.7" top="1.3571428571428572" bottom="0.75" header="0.3" footer="0.3"/>
  <pageSetup paperSize="9" scale="92" orientation="landscape" r:id="rId1"/>
  <headerFooter>
    <oddHeader>&amp;L&amp;G</oddHeader>
  </headerFooter>
  <rowBreaks count="2" manualBreakCount="2">
    <brk id="30" max="16383" man="1"/>
    <brk id="69" max="16383" man="1"/>
  </rowBreaks>
  <legacyDrawingHF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Utsädespotatis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Fältbesiktning potatis 2021 slutlig</dc:title>
  <dc:creator>Carin Stenberg</dc:creator>
  <cp:lastModifiedBy>Helena Johansson</cp:lastModifiedBy>
  <cp:lastPrinted>2022-03-10T14:53:57Z</cp:lastPrinted>
  <dcterms:created xsi:type="dcterms:W3CDTF">2021-04-07T08:36:25Z</dcterms:created>
  <dcterms:modified xsi:type="dcterms:W3CDTF">2022-12-19T14:01:32Z</dcterms:modified>
</cp:coreProperties>
</file>